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PH\Documents\BiblioValais\Gestion_association\Qualite\"/>
    </mc:Choice>
  </mc:AlternateContent>
  <xr:revisionPtr revIDLastSave="0" documentId="13_ncr:1_{6E723B78-E34D-4653-87E8-2D06CA3E15B7}" xr6:coauthVersionLast="47" xr6:coauthVersionMax="47" xr10:uidLastSave="{00000000-0000-0000-0000-000000000000}"/>
  <bookViews>
    <workbookView xWindow="-108" yWindow="-108" windowWidth="23256" windowHeight="12456" firstSheet="1" activeTab="2" xr2:uid="{00000000-000D-0000-FFFF-FFFF00000000}"/>
  </bookViews>
  <sheets>
    <sheet name="Schritt 1" sheetId="1" r:id="rId1"/>
    <sheet name="Schritt 2" sheetId="9" r:id="rId2"/>
    <sheet name="Resultat" sheetId="10" r:id="rId3"/>
    <sheet name="Statistiken" sheetId="6" r:id="rId4"/>
    <sheet name="Hilfe Berechnung Weiterbildung" sheetId="4" r:id="rId5"/>
    <sheet name="Hilfe Veranstaltungen" sheetId="11" r:id="rId6"/>
    <sheet name="Hilfe" sheetId="7" r:id="rId7"/>
  </sheets>
  <definedNames>
    <definedName name="_xlnm._FilterDatabase" localSheetId="5" hidden="1">'Hilfe Veranstaltungen'!$A$3:$F$7</definedName>
    <definedName name="_xlnm._FilterDatabase" localSheetId="1" hidden="1">'Schritt 2'!$5:$49</definedName>
    <definedName name="conforme">Resultat!$I$40</definedName>
    <definedName name="niveau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10" l="1"/>
  <c r="D25" i="1"/>
  <c r="E25" i="1"/>
  <c r="C25" i="1"/>
  <c r="I14" i="10"/>
  <c r="G12" i="10"/>
  <c r="E12" i="10"/>
  <c r="A3" i="9"/>
  <c r="G19" i="10"/>
  <c r="H19" i="10" s="1"/>
  <c r="E19" i="10"/>
  <c r="D3" i="10"/>
  <c r="C15" i="9"/>
  <c r="F41" i="6"/>
  <c r="E41" i="6"/>
  <c r="D41" i="6"/>
  <c r="C41" i="6"/>
  <c r="B41" i="6"/>
  <c r="A41" i="6"/>
  <c r="G17" i="10"/>
  <c r="H17" i="10" s="1"/>
  <c r="G13" i="10"/>
  <c r="H13" i="10" s="1"/>
  <c r="C55" i="11"/>
  <c r="H38" i="10"/>
  <c r="H37" i="10"/>
  <c r="I38" i="10"/>
  <c r="I37" i="10"/>
  <c r="D22" i="10"/>
  <c r="D21" i="10"/>
  <c r="D14" i="1"/>
  <c r="D10" i="1"/>
  <c r="B71" i="6"/>
  <c r="C71" i="6"/>
  <c r="D71" i="6"/>
  <c r="E71" i="6"/>
  <c r="E70" i="6"/>
  <c r="D70" i="6"/>
  <c r="C70" i="6"/>
  <c r="B70" i="6"/>
  <c r="E20" i="10"/>
  <c r="G20" i="10"/>
  <c r="H20" i="10" s="1"/>
  <c r="E18" i="10"/>
  <c r="E23" i="10"/>
  <c r="E24" i="10"/>
  <c r="G24" i="10"/>
  <c r="H24" i="10" s="1"/>
  <c r="G23" i="10"/>
  <c r="H23" i="10" s="1"/>
  <c r="E26" i="10"/>
  <c r="H6" i="10"/>
  <c r="G6" i="10"/>
  <c r="C16" i="1" l="1"/>
  <c r="G22" i="10"/>
  <c r="H22" i="10" s="1"/>
  <c r="G21" i="10"/>
  <c r="H21" i="10" s="1"/>
  <c r="I13" i="10"/>
  <c r="E30" i="10" l="1"/>
  <c r="F31" i="10"/>
  <c r="E36" i="10"/>
  <c r="E35" i="10"/>
  <c r="E31" i="10"/>
  <c r="D6" i="10"/>
  <c r="B22" i="6"/>
  <c r="C22" i="6"/>
  <c r="D22" i="6"/>
  <c r="E22" i="6"/>
  <c r="G18" i="10"/>
  <c r="H18" i="10" s="1"/>
  <c r="A22" i="6"/>
  <c r="F21" i="6"/>
  <c r="E21" i="6"/>
  <c r="D21" i="6"/>
  <c r="C21" i="6"/>
  <c r="B21" i="6"/>
  <c r="F22" i="6" l="1"/>
  <c r="F56" i="6"/>
  <c r="E56" i="6"/>
  <c r="D56" i="6"/>
  <c r="C56" i="6"/>
  <c r="B56" i="6"/>
  <c r="C5" i="4" l="1"/>
  <c r="A71" i="6" l="1"/>
  <c r="A70" i="6"/>
  <c r="E57" i="6"/>
  <c r="D57" i="6"/>
  <c r="C57" i="6"/>
  <c r="B57" i="6"/>
  <c r="C56" i="11" l="1"/>
  <c r="C46" i="9" s="1"/>
  <c r="G26" i="10" s="1"/>
  <c r="H26" i="10" s="1"/>
  <c r="C39" i="9"/>
  <c r="G27" i="10" s="1"/>
  <c r="H27" i="10" s="1"/>
  <c r="C54" i="11"/>
  <c r="C38" i="9" s="1"/>
  <c r="G34" i="10" l="1"/>
  <c r="G32" i="10"/>
  <c r="G36" i="10"/>
  <c r="G35" i="10"/>
  <c r="G31" i="10"/>
  <c r="G30" i="10"/>
  <c r="G29" i="10"/>
  <c r="I31" i="10" l="1"/>
  <c r="H31" i="10"/>
  <c r="F71" i="6"/>
  <c r="B9" i="6"/>
  <c r="E6" i="10"/>
  <c r="F6" i="10"/>
  <c r="F69" i="6"/>
  <c r="E69" i="6"/>
  <c r="D69" i="6"/>
  <c r="C69" i="6"/>
  <c r="B69" i="6"/>
  <c r="B88" i="6"/>
  <c r="C88" i="6"/>
  <c r="D88" i="6"/>
  <c r="E88" i="6"/>
  <c r="B87" i="6"/>
  <c r="C87" i="6"/>
  <c r="D87" i="6"/>
  <c r="E87" i="6"/>
  <c r="B40" i="6" l="1"/>
  <c r="C40" i="6"/>
  <c r="D40" i="6"/>
  <c r="E40" i="6"/>
  <c r="E10" i="6"/>
  <c r="D10" i="6"/>
  <c r="C10" i="6"/>
  <c r="B10" i="6"/>
  <c r="G28" i="10"/>
  <c r="H28" i="10" s="1"/>
  <c r="G41" i="10"/>
  <c r="H41" i="10" s="1"/>
  <c r="F86" i="6" l="1"/>
  <c r="E86" i="6"/>
  <c r="D86" i="6"/>
  <c r="C86" i="6"/>
  <c r="B86" i="6"/>
  <c r="A88" i="6"/>
  <c r="A87" i="6"/>
  <c r="A10" i="6"/>
  <c r="B8" i="6"/>
  <c r="C8" i="6"/>
  <c r="D8" i="6"/>
  <c r="E8" i="6"/>
  <c r="F8" i="6"/>
  <c r="F39" i="6"/>
  <c r="E39" i="6"/>
  <c r="D39" i="6"/>
  <c r="C39" i="6"/>
  <c r="B39" i="6"/>
  <c r="A57" i="6"/>
  <c r="A40" i="6"/>
  <c r="G25" i="10"/>
  <c r="E2" i="6"/>
  <c r="D9" i="6"/>
  <c r="C9" i="6"/>
  <c r="E9" i="6"/>
  <c r="A9" i="6"/>
  <c r="I25" i="10" l="1"/>
  <c r="H25" i="10"/>
  <c r="F9" i="6"/>
  <c r="E11" i="10"/>
  <c r="C16" i="9" l="1"/>
  <c r="H12" i="10" s="1"/>
  <c r="I12" i="10" l="1"/>
  <c r="F88" i="6"/>
  <c r="F5" i="4"/>
  <c r="G11" i="10" l="1"/>
  <c r="H11" i="10" s="1"/>
  <c r="F2" i="10"/>
  <c r="I11" i="10" l="1"/>
  <c r="F87" i="6"/>
  <c r="C21" i="7" l="1"/>
  <c r="B16" i="7"/>
  <c r="D16" i="7" s="1"/>
  <c r="B15" i="7"/>
  <c r="B14" i="7"/>
  <c r="B13" i="7"/>
  <c r="D13" i="7" s="1"/>
  <c r="B12" i="7"/>
  <c r="D12" i="7" s="1"/>
  <c r="B11" i="7"/>
  <c r="B10" i="7"/>
  <c r="B9" i="7"/>
  <c r="D9" i="7" s="1"/>
  <c r="B8" i="7"/>
  <c r="D8" i="7" s="1"/>
  <c r="B7" i="7"/>
  <c r="B6" i="10"/>
  <c r="C31" i="7" l="1"/>
  <c r="D7" i="7"/>
  <c r="C27" i="7" s="1"/>
  <c r="D10" i="7"/>
  <c r="C10" i="7"/>
  <c r="C11" i="7"/>
  <c r="D11" i="7"/>
  <c r="D14" i="7"/>
  <c r="C14" i="7"/>
  <c r="C15" i="7"/>
  <c r="D15" i="7"/>
  <c r="C6" i="10"/>
  <c r="E27" i="10" s="1"/>
  <c r="C23" i="1"/>
  <c r="G16" i="10" s="1"/>
  <c r="C9" i="7"/>
  <c r="C13" i="7"/>
  <c r="C8" i="7"/>
  <c r="C12" i="7"/>
  <c r="C16" i="7"/>
  <c r="C7" i="7"/>
  <c r="C29" i="7" s="1"/>
  <c r="D23" i="1"/>
  <c r="F34" i="10" s="1"/>
  <c r="F57" i="6" l="1"/>
  <c r="G33" i="10"/>
  <c r="E34" i="10"/>
  <c r="H34" i="10" s="1"/>
  <c r="H16" i="10"/>
  <c r="H30" i="10"/>
  <c r="H36" i="10"/>
  <c r="H35" i="10"/>
  <c r="F10" i="6"/>
  <c r="F40" i="6"/>
  <c r="C33" i="1"/>
  <c r="E29" i="10" s="1"/>
  <c r="C24" i="1"/>
  <c r="C48" i="1" s="1"/>
  <c r="E32" i="10"/>
  <c r="D24" i="1"/>
  <c r="D48" i="1" s="1"/>
  <c r="F32" i="10"/>
  <c r="D33" i="1"/>
  <c r="F29" i="10" s="1"/>
  <c r="E23" i="1"/>
  <c r="B106" i="6" l="1"/>
  <c r="B105" i="6"/>
  <c r="H32" i="10"/>
  <c r="H29" i="10"/>
  <c r="F70" i="6"/>
  <c r="H33" i="10"/>
  <c r="I29" i="10"/>
  <c r="I34" i="10"/>
  <c r="I33" i="10"/>
  <c r="I35" i="10"/>
  <c r="I36" i="10"/>
  <c r="I30" i="10"/>
  <c r="I39" i="10" s="1"/>
  <c r="I40" i="10" s="1"/>
  <c r="E24" i="1"/>
  <c r="E48" i="1" s="1"/>
  <c r="E33" i="1"/>
  <c r="B10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Eveline GIGER</author>
    <author>Collaborateur-trice BVW</author>
  </authors>
  <commentList>
    <comment ref="C15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Den Tab "Hilfe Berechnung Weiterbildung" ausfüllen oder den Inhalt der Zelle löschen und sie manuell ausfüllen.</t>
        </r>
      </text>
    </comment>
    <comment ref="C16" authorId="0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Den Tab "Hilfe Berechnung Weiterbildung" ausfüllen oder den Inhalt der Zelle löschen und sie manuell ausfüllen.</t>
        </r>
      </text>
    </comment>
    <comment ref="C18" authorId="1" shapeId="0" xr:uid="{BF108FF8-EC60-4037-A595-BAC7419A67DA}">
      <text>
        <r>
          <rPr>
            <sz val="11"/>
            <color theme="1"/>
            <rFont val="Calibri"/>
            <family val="2"/>
            <scheme val="minor"/>
          </rPr>
          <t>Die Stunden in Dezimalzahlen einschreiben (z. B. eineinhalb Stunden = 1,5). Keine ":" Punkt.</t>
        </r>
      </text>
    </comment>
    <comment ref="C38" authorId="0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Den Tab "Hilfe Veranstaltungen" ausfüllen oder den Inhalt der Zelle löschen und sie manuell ausfüllen.</t>
        </r>
      </text>
    </comment>
    <comment ref="C39" authorId="0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Den Tab "Hilfe Veranstaltungen" ausfüllen oder den Inhalt der Zelle löschen und sie manuell ausfüllen.</t>
        </r>
      </text>
    </comment>
    <comment ref="C46" authorId="0" shapeId="0" xr:uid="{00000000-0006-0000-0100-000005000000}">
      <text>
        <r>
          <rPr>
            <sz val="11"/>
            <color theme="1"/>
            <rFont val="Calibri"/>
            <family val="2"/>
            <scheme val="minor"/>
          </rPr>
          <t>Den Tab "Hilfe Veranstaltungen" ausfüllen oder den Inhalt der Zelle löschen und sie manuell ausfüllen.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</author>
    <author>Valerie BRESSOUD-GUERIN</author>
    <author>Collaborateur-trice BVW</author>
  </authors>
  <commentList>
    <comment ref="D14" authorId="0" shapeId="0" xr:uid="{ADEAAC15-D51D-48C9-8E3A-2374C273B4BA}">
      <text>
        <r>
          <rPr>
            <b/>
            <sz val="9"/>
            <color indexed="81"/>
            <rFont val="Tahoma"/>
            <charset val="1"/>
          </rPr>
          <t>"erreicht" oder "nicht erreicht" in H14 auswählen</t>
        </r>
      </text>
    </comment>
    <comment ref="D15" authorId="0" shapeId="0" xr:uid="{DE41964A-6B30-4CC2-A2D7-3733A66223F1}">
      <text>
        <r>
          <rPr>
            <b/>
            <sz val="9"/>
            <color indexed="81"/>
            <rFont val="Tahoma"/>
            <charset val="1"/>
          </rPr>
          <t>"erreicht" oder "nicht erreicht" in H15 auswählen</t>
        </r>
      </text>
    </comment>
    <comment ref="E18" authorId="1" shapeId="0" xr:uid="{00000000-0006-0000-0200-000001000000}">
      <text>
        <r>
          <rPr>
            <sz val="11"/>
            <color theme="1"/>
            <rFont val="Calibri"/>
            <family val="2"/>
            <scheme val="minor"/>
          </rPr>
          <t>Valerie BRESSOUD-GUERIN:
Mindestens: 1x Anzahl physische Einheiten des Bestandes</t>
        </r>
      </text>
    </comment>
    <comment ref="E19" authorId="1" shapeId="0" xr:uid="{00000000-0006-0000-0200-000002000000}">
      <text>
        <r>
          <rPr>
            <sz val="11"/>
            <color theme="1"/>
            <rFont val="Calibri"/>
            <family val="2"/>
            <scheme val="minor"/>
          </rPr>
          <t>Valerie BRESSOUD-GUERIN:
Mindestens: 1x Anzahl elektronische Einheiten des Bestandes</t>
        </r>
      </text>
    </comment>
    <comment ref="E20" authorId="1" shapeId="0" xr:uid="{00000000-0006-0000-0200-000003000000}">
      <text>
        <r>
          <rPr>
            <sz val="11"/>
            <color theme="1"/>
            <rFont val="Calibri"/>
            <family val="2"/>
            <scheme val="minor"/>
          </rPr>
          <t>Valerie BRESSOUD-GUERIN:
Anzahl der aktiven Nutzer</t>
        </r>
      </text>
    </comment>
    <comment ref="E23" authorId="1" shapeId="0" xr:uid="{00000000-0006-0000-0200-000004000000}">
      <text>
        <r>
          <rPr>
            <sz val="11"/>
            <color theme="1"/>
            <rFont val="Calibri"/>
            <family val="2"/>
            <scheme val="minor"/>
          </rPr>
          <t>Valerie BRESSOUD-GUERIN:
2% des Bestands mindestens</t>
        </r>
      </text>
    </comment>
    <comment ref="E26" authorId="2" shapeId="0" xr:uid="{00DB7C2D-047E-4CFA-ACE2-6688D3BD5493}">
      <text>
        <r>
          <rPr>
            <sz val="11"/>
            <color theme="1"/>
            <rFont val="Calibri"/>
            <family val="2"/>
            <scheme val="minor"/>
          </rPr>
          <t>Valerie BRESSOUD-GUERIN:
Anzahl der aktiven Nutzer geteilt durch 10 = mindestens 10%.</t>
        </r>
      </text>
    </comment>
    <comment ref="E28" authorId="1" shapeId="0" xr:uid="{00000000-0006-0000-0200-000006000000}">
      <text>
        <r>
          <rPr>
            <sz val="11"/>
            <color theme="1"/>
            <rFont val="Calibri"/>
            <family val="2"/>
            <scheme val="minor"/>
          </rPr>
          <t>Valerie BRESSOUD-GUERIN:
mind. 2 Stunden pro Woche (15' pro Halbtag, Pause = 2.25 h).</t>
        </r>
      </text>
    </comment>
  </commentList>
</comments>
</file>

<file path=xl/sharedStrings.xml><?xml version="1.0" encoding="utf-8"?>
<sst xmlns="http://schemas.openxmlformats.org/spreadsheetml/2006/main" count="389" uniqueCount="283">
  <si>
    <t>Prozess:</t>
  </si>
  <si>
    <t>B1</t>
  </si>
  <si>
    <t>Dokumententyp</t>
  </si>
  <si>
    <t>RES</t>
  </si>
  <si>
    <t>Titel:</t>
  </si>
  <si>
    <t>Datum:</t>
  </si>
  <si>
    <t>Verfasser/in:</t>
  </si>
  <si>
    <t>Schritt 1 : Bevölkerung und kantonale Weisungen</t>
  </si>
  <si>
    <t>Bediente Bevölkerung</t>
  </si>
  <si>
    <t>Informationsquelle</t>
  </si>
  <si>
    <t>Bibliothekstyp (mit Pfeil auswählen)</t>
  </si>
  <si>
    <t>Gemeindebibliothek</t>
  </si>
  <si>
    <t>STATPOP Bevölkerungsstatistik</t>
  </si>
  <si>
    <t>Einwohner der Gemeinde</t>
  </si>
  <si>
    <t>Einwohner anderer bedienter Gemeinden</t>
  </si>
  <si>
    <t>Total bediente Bevölkerung</t>
  </si>
  <si>
    <t>Schulstatistik mit Schülerzahlen</t>
  </si>
  <si>
    <t>Schüler der Gemeinde - Kindergarten</t>
  </si>
  <si>
    <t>Schüler der Gemeinde - Primarschule</t>
  </si>
  <si>
    <t>Schüler der Gemeinde - Orientierungsschule</t>
  </si>
  <si>
    <t>Total Schüler</t>
  </si>
  <si>
    <r>
      <rPr>
        <b/>
        <sz val="12"/>
        <color rgb="FF000000"/>
        <rFont val="Arial"/>
        <family val="2"/>
      </rPr>
      <t xml:space="preserve">Weisungen </t>
    </r>
    <r>
      <rPr>
        <b/>
        <sz val="8"/>
        <color rgb="FFFF0000"/>
        <rFont val="Arial"/>
        <family val="2"/>
      </rPr>
      <t>(Automatische Berrechnung - Nicht ausfüllen)</t>
    </r>
  </si>
  <si>
    <t>Stufe der Bibliothek</t>
  </si>
  <si>
    <t>Stufe 1</t>
  </si>
  <si>
    <t>weniger als 1'000 Einwohner | weniger als 100 Schüler (Schulbib.)</t>
  </si>
  <si>
    <t>Stufe 2</t>
  </si>
  <si>
    <t>zwischen 1'001 und 5'000 Einwohner | zw. 101 und 500 Schüler (Schulbib.)</t>
  </si>
  <si>
    <t>Stufe 3</t>
  </si>
  <si>
    <t>zwischen 5'001 und 10'000 Einwohner | zw. 501 und 1'000 Schüler (Schulbib.)</t>
  </si>
  <si>
    <t>Stufe 4</t>
  </si>
  <si>
    <t>mehr als 10'001 Einwohner | mehr als 1'001 Schüler (Schulbib.)</t>
  </si>
  <si>
    <t>Stufe 5</t>
  </si>
  <si>
    <t>Regionalbibliothek mit Einzugsgebiet von über 10'001 Einwohnern</t>
  </si>
  <si>
    <t>Infrastruktur</t>
  </si>
  <si>
    <t>Minimum</t>
  </si>
  <si>
    <t>Maximum</t>
  </si>
  <si>
    <t>Durchschnitt</t>
  </si>
  <si>
    <t>Bestandesgrösse (Art. 17) :</t>
  </si>
  <si>
    <t>Jährliche Bestandeserneuerung (Art. 19) :</t>
  </si>
  <si>
    <t>Betriebsfläche (Art. 16) :</t>
  </si>
  <si>
    <t>Wöchentliche Öffnungszeit (Art. 24)</t>
  </si>
  <si>
    <t>Minimale Öffnungs-stunden pro Woche</t>
  </si>
  <si>
    <t>Minimale Anz. Tage pro Woche</t>
  </si>
  <si>
    <t>Temps de travail hebdomadaire</t>
  </si>
  <si>
    <t>Moyenne</t>
  </si>
  <si>
    <t>Wöchentliche Arbeitszeit (Art. 20, 2004) :</t>
  </si>
  <si>
    <t>Die wöchentliche Arbeitszeit für die Verwaltung der Bibliothek beträgt mindestens 5 Stunden für 1'000 Medien des empfohlenen Minimalbestandes.</t>
  </si>
  <si>
    <t xml:space="preserve">Beschäftigungsgrad der Leitung (Art. 29) : </t>
  </si>
  <si>
    <t>Ausbildung der Leitung (Art. 28)</t>
  </si>
  <si>
    <t>Ad-hoc-Kurs</t>
  </si>
  <si>
    <t>Grundkurs Bibliosuisse/SAB</t>
  </si>
  <si>
    <t>I+D Fachperson</t>
  </si>
  <si>
    <t>I+D Spezialist/in</t>
  </si>
  <si>
    <t>Jährlicher Medienkredit</t>
  </si>
  <si>
    <t>Kosten pro Dokument</t>
  </si>
  <si>
    <t>Schritt 2: Statistische Daten für BFS, ScoreCard und BiblioWallis Regionen</t>
  </si>
  <si>
    <t>Nutzung</t>
  </si>
  <si>
    <t>Frage</t>
  </si>
  <si>
    <t>Daten</t>
  </si>
  <si>
    <t>BFS &gt; L</t>
  </si>
  <si>
    <t>Total Anzahl Bibliotheken (Hauptstelle, Zweigstellen, mobile Bibliotheken / ohne Bücherkasten)</t>
  </si>
  <si>
    <t>KUNDSCHAFT</t>
  </si>
  <si>
    <t>BFS &gt; V1</t>
  </si>
  <si>
    <r>
      <t xml:space="preserve">Anzahl physische Eintritte </t>
    </r>
    <r>
      <rPr>
        <i/>
        <sz val="10"/>
        <rFont val="Arial"/>
        <family val="2"/>
      </rPr>
      <t xml:space="preserve">(Personenzählanlage: falls Ein- und Austritte erfasst werden, </t>
    </r>
    <r>
      <rPr>
        <i/>
        <u/>
        <sz val="10"/>
        <rFont val="Arial"/>
        <family val="2"/>
      </rPr>
      <t>duch 2 teilen</t>
    </r>
    <r>
      <rPr>
        <i/>
        <sz val="10"/>
        <rFont val="Arial"/>
        <family val="2"/>
      </rPr>
      <t xml:space="preserve"> / oder Schätzung der Anzahl Besuche)</t>
    </r>
  </si>
  <si>
    <t>BFS &gt; V2</t>
  </si>
  <si>
    <t>Anzahl aktive Nutzende (Personen, die im Berichtsjahr mind. 1 Dokument entliehen haben)</t>
  </si>
  <si>
    <t>PERSONAL</t>
  </si>
  <si>
    <t>BFS &gt; V3</t>
  </si>
  <si>
    <r>
      <t xml:space="preserve">Anzahl bezahlte Mitarbeitende </t>
    </r>
    <r>
      <rPr>
        <sz val="10"/>
        <color rgb="FFFF0000"/>
        <rFont val="Arial"/>
        <family val="2"/>
      </rPr>
      <t>(inkl. Leitung)</t>
    </r>
  </si>
  <si>
    <t>BFS &gt; V4</t>
  </si>
  <si>
    <r>
      <rPr>
        <sz val="10"/>
        <color rgb="FF000000"/>
        <rFont val="Arial"/>
        <family val="2"/>
      </rPr>
      <t xml:space="preserve">Anzahl bezahlte Mitarbeitende nach VZÄ (=Vollzeitäquivaltent, eine 100%-Stelle entspricht 1 VZÄ)
</t>
    </r>
    <r>
      <rPr>
        <sz val="9"/>
        <color rgb="FF000000"/>
        <rFont val="Arial"/>
        <family val="2"/>
      </rPr>
      <t>Bsp: 1. Mitarbeiter mit 30% = 0.3, 2. Mitarbeiter mit 50% = 0.5, ergibt ein Total VZÄ von 0.8</t>
    </r>
  </si>
  <si>
    <t>BWE &gt; Dir</t>
  </si>
  <si>
    <r>
      <rPr>
        <sz val="10"/>
        <rFont val="Wingdings"/>
        <charset val="2"/>
      </rPr>
      <t xml:space="preserve">à </t>
    </r>
    <r>
      <rPr>
        <sz val="10"/>
        <rFont val="Arial"/>
        <family val="2"/>
      </rPr>
      <t xml:space="preserve">davon Stellen-Prozente der Bibliotheksleitung (in %)
</t>
    </r>
    <r>
      <rPr>
        <sz val="8"/>
        <color indexed="10"/>
        <rFont val="Arial"/>
        <family val="2"/>
      </rPr>
      <t>Zur Berechnung der Prozente gehe zum Reiter  "Hilfe"</t>
    </r>
  </si>
  <si>
    <t>Ausbildung der Bibliotheksleitung</t>
  </si>
  <si>
    <t>BFS &gt; V5</t>
  </si>
  <si>
    <t>Anzahl unentgeltlich arbeitende Personen</t>
  </si>
  <si>
    <t>BWE &gt; Ind</t>
  </si>
  <si>
    <r>
      <t xml:space="preserve">Anzahl Weiterbildungs-Stunden der Leitung
</t>
    </r>
    <r>
      <rPr>
        <sz val="8"/>
        <color rgb="FFFF0000"/>
        <rFont val="Arial"/>
        <family val="2"/>
      </rPr>
      <t>Zur Berechznung gehe zum Reiter "Hilfe Berechnung Weiterbildung"</t>
    </r>
  </si>
  <si>
    <r>
      <t>Anzahl Weiterbildungen der Mitarbeiter (falls 2 Mitarbeiter dieselbe Weiterbildung besuchen, die Weiterbildung 2 Mal zählen)</t>
    </r>
    <r>
      <rPr>
        <sz val="10"/>
        <color rgb="FFFF0000"/>
        <rFont val="Arial"/>
        <family val="2"/>
      </rPr>
      <t xml:space="preserve">
</t>
    </r>
    <r>
      <rPr>
        <sz val="8"/>
        <color rgb="FFFF0000"/>
        <rFont val="Arial"/>
        <family val="2"/>
      </rPr>
      <t>Zur Berechnung gehe zum Reiter "Hilfe Berechnung Weiterbildung"</t>
    </r>
  </si>
  <si>
    <t>ZUGÄNGLICHKEIT</t>
  </si>
  <si>
    <t>BFS &gt; V6</t>
  </si>
  <si>
    <t>Anzahl Öffnungsstunden pro Woche</t>
  </si>
  <si>
    <t>BFS &gt; V7</t>
  </si>
  <si>
    <t>Anzahl Öffnungstage pro Jahr</t>
  </si>
  <si>
    <t>Anzahl Öffnungstage pro Woche</t>
  </si>
  <si>
    <t>BWE &gt; Ind. Schule</t>
  </si>
  <si>
    <t>Anzahl Öffnungsstunden pro Jahr für Schulen (ausserhalb der regulären Öffnungszeiten)</t>
  </si>
  <si>
    <t>AUSGABEN</t>
  </si>
  <si>
    <t>BFS &gt; V8</t>
  </si>
  <si>
    <t>Total der laufenden Ausgaben</t>
  </si>
  <si>
    <t>BFS &gt; V9</t>
  </si>
  <si>
    <r>
      <t xml:space="preserve"> à</t>
    </r>
    <r>
      <rPr>
        <sz val="10"/>
        <rFont val="Arial"/>
        <family val="2"/>
      </rPr>
      <t>davon Personalausgaben (Anteil von V8)</t>
    </r>
  </si>
  <si>
    <t>BFS &gt; V10</t>
  </si>
  <si>
    <t>Ausgaben für Medien (Anteil von V8)</t>
  </si>
  <si>
    <t>BFS &gt; V11</t>
  </si>
  <si>
    <r>
      <rPr>
        <sz val="10"/>
        <rFont val="Wingdings"/>
        <charset val="2"/>
      </rPr>
      <t xml:space="preserve"> à</t>
    </r>
    <r>
      <rPr>
        <sz val="10"/>
        <rFont val="Arial"/>
        <family val="2"/>
      </rPr>
      <t xml:space="preserve">davon Ausgaben für elektronische Medien </t>
    </r>
    <r>
      <rPr>
        <sz val="10"/>
        <color rgb="FFFF0000"/>
        <rFont val="Arial"/>
        <family val="2"/>
      </rPr>
      <t xml:space="preserve">(ohne el. Medien auf physischen Trägern wie DVDs/CDs) </t>
    </r>
    <r>
      <rPr>
        <sz val="10"/>
        <rFont val="Arial"/>
        <family val="2"/>
      </rPr>
      <t>(Anteil von V10)</t>
    </r>
  </si>
  <si>
    <t>ANGEBOT</t>
  </si>
  <si>
    <t>BFS &gt; V12</t>
  </si>
  <si>
    <t>Anzahl physische Einheiten des Bestandes (erschlossene Bestände)</t>
  </si>
  <si>
    <t>BFS &gt; V13</t>
  </si>
  <si>
    <r>
      <t xml:space="preserve"> à</t>
    </r>
    <r>
      <rPr>
        <sz val="10"/>
        <rFont val="Arial"/>
        <family val="2"/>
      </rPr>
      <t xml:space="preserve">davon Anzahl Druckschriften (Bücher, Zeitschriften,...) </t>
    </r>
  </si>
  <si>
    <t>BFS &gt; V14</t>
  </si>
  <si>
    <t>Anzahl E-Books (Titel)</t>
  </si>
  <si>
    <t>BFS &gt; V15</t>
  </si>
  <si>
    <r>
      <t>Anzahl E-AV-Medien</t>
    </r>
    <r>
      <rPr>
        <sz val="10"/>
        <color rgb="FFFF0000"/>
        <rFont val="Arial"/>
        <family val="2"/>
      </rPr>
      <t xml:space="preserve"> (Titel, ohne CDs/DVDs - zu V12 zählen, Abos bei Freegal etc. zu V17 zählen</t>
    </r>
    <r>
      <rPr>
        <sz val="10"/>
        <rFont val="Arial"/>
        <family val="2"/>
      </rPr>
      <t>)</t>
    </r>
  </si>
  <si>
    <t>BFS &gt; V16</t>
  </si>
  <si>
    <t>Anzahl E-Zeitschriften und E-Zeitungen (Titel)</t>
  </si>
  <si>
    <t>BFS &gt; V17</t>
  </si>
  <si>
    <t>Anzahl Datenbanken</t>
  </si>
  <si>
    <t>BFS &gt; V18</t>
  </si>
  <si>
    <t>Andere elektronische Medien</t>
  </si>
  <si>
    <t>BFS &gt; V19</t>
  </si>
  <si>
    <r>
      <t xml:space="preserve">Anzal Arbeitsplätze </t>
    </r>
    <r>
      <rPr>
        <sz val="10"/>
        <color rgb="FFFF0000"/>
        <rFont val="Arial"/>
        <family val="2"/>
      </rPr>
      <t>(inkl. Workstations, OPACs etc.)</t>
    </r>
  </si>
  <si>
    <t>BWE &gt; Ind.</t>
  </si>
  <si>
    <t>Zuwachs aller physischen Medien</t>
  </si>
  <si>
    <t>Anzahl ausgeschiedene Medien (Anzahl physische Einheiten)</t>
  </si>
  <si>
    <t>BFS &gt; V20</t>
  </si>
  <si>
    <t>Anzahl Veranstaltungen, Führungen, Kurse und Schulungen</t>
  </si>
  <si>
    <r>
      <rPr>
        <sz val="10"/>
        <rFont val="Wingdings"/>
        <charset val="2"/>
      </rPr>
      <t xml:space="preserve"> à</t>
    </r>
    <r>
      <rPr>
        <sz val="10"/>
        <rFont val="Arial"/>
        <family val="2"/>
      </rPr>
      <t>davon Veranstalgungen, Führungen, Kurse oder Schulungen    
      für Schulklassen (ohne Klassenbesuche für Ausleihe)</t>
    </r>
  </si>
  <si>
    <t>NUTZUNG</t>
  </si>
  <si>
    <t>BFS &gt; V21</t>
  </si>
  <si>
    <t>Anzahl Ausleihen von physischen Medien</t>
  </si>
  <si>
    <t>BFS &gt; V22</t>
  </si>
  <si>
    <t>Nutzung E-Boos (Unique Titel Requests)</t>
  </si>
  <si>
    <t>BFS &gt; V23</t>
  </si>
  <si>
    <t>Nutzung E-AV-Medien (Item Requests)</t>
  </si>
  <si>
    <t>BFS &gt; V24</t>
  </si>
  <si>
    <t>Nungung E-Zeitschriften und E-Zeitungen (Unique Item Requests)</t>
  </si>
  <si>
    <t>BFS &gt; V25</t>
  </si>
  <si>
    <t>Nutzung Datenbanken (Searches Regular)</t>
  </si>
  <si>
    <t>BFS &gt; V26</t>
  </si>
  <si>
    <t>Anzahl Teilnehmende an Veranstaltungen, Führungen, Kursen und Schulungen</t>
  </si>
  <si>
    <t>LOGISTIK</t>
  </si>
  <si>
    <r>
      <t xml:space="preserve">Resultat der Checkliste Logistik
</t>
    </r>
    <r>
      <rPr>
        <sz val="8"/>
        <color rgb="FFFF0000"/>
        <rFont val="Arial"/>
        <family val="2"/>
      </rPr>
      <t>CKL Logistik ausfüllen. Siehe PDF</t>
    </r>
  </si>
  <si>
    <t>Betriebsfläche (in m²)</t>
  </si>
  <si>
    <r>
      <t xml:space="preserve">Anzahl Aktionen zur Erfüllung der Agenda2030
</t>
    </r>
    <r>
      <rPr>
        <sz val="8"/>
        <color rgb="FFFF0000"/>
        <rFont val="Arial"/>
        <family val="2"/>
      </rPr>
      <t>Ziele für nachhaltige Entwicklung zum Schutz der natürlichen Ressourcen und zur Förderung von Gerechtigkeit, Gesundheit, Sicherheit.... Siehe PDF</t>
    </r>
  </si>
  <si>
    <t>ZUSAMMENARBEIT</t>
  </si>
  <si>
    <r>
      <rPr>
        <sz val="10"/>
        <color rgb="FF000000"/>
        <rFont val="Arial"/>
        <family val="2"/>
      </rPr>
      <t xml:space="preserve">Anzahl katalogisierte Datensätze </t>
    </r>
    <r>
      <rPr>
        <sz val="10"/>
        <color rgb="FFFF0000"/>
        <rFont val="Arial"/>
        <family val="2"/>
      </rPr>
      <t>ohne Datenimport oder Kopien genutzt zu haben</t>
    </r>
  </si>
  <si>
    <t xml:space="preserve">Anzahl Medien, die an andere Walliser Bibliotheken ausgeleihen wurden (0 angeben falls keine Fernleihe) </t>
  </si>
  <si>
    <t>Anzahl Medien, die in anderen Walliser Bibliotheken bestellt wurden (0 angeben falls keine Fernleihe)</t>
  </si>
  <si>
    <t>Score Card</t>
  </si>
  <si>
    <r>
      <t>Dokumententyp:</t>
    </r>
    <r>
      <rPr>
        <sz val="10"/>
        <rFont val="Arial"/>
        <family val="2"/>
      </rPr>
      <t xml:space="preserve"> RES</t>
    </r>
  </si>
  <si>
    <t>Titre :</t>
  </si>
  <si>
    <t>Bevölkerung</t>
  </si>
  <si>
    <t>Schüler</t>
  </si>
  <si>
    <t>Stufe</t>
  </si>
  <si>
    <t>Kunden</t>
  </si>
  <si>
    <t>Mitarbeitende</t>
  </si>
  <si>
    <t>Mitarbeitende nach VZÄ</t>
  </si>
  <si>
    <t>Unentgeltlich arbeitende Personen</t>
  </si>
  <si>
    <t>Prozess</t>
  </si>
  <si>
    <t>Indikator</t>
  </si>
  <si>
    <t>Jahr:</t>
  </si>
  <si>
    <t>Qualitätszertifizierung</t>
  </si>
  <si>
    <t>Quelle</t>
  </si>
  <si>
    <t>Zielwerte</t>
  </si>
  <si>
    <t>Realwert</t>
  </si>
  <si>
    <t>Zielerreichungs-grad</t>
  </si>
  <si>
    <t>min.</t>
  </si>
  <si>
    <t>max</t>
  </si>
  <si>
    <t>BWE-Ziel</t>
  </si>
  <si>
    <t>Anzahl Weiterbildungstunden der Bibliotheksleitung</t>
  </si>
  <si>
    <t xml:space="preserve"> </t>
  </si>
  <si>
    <t>Anzahl Weiterbildungen pro Mitarbeiter/in</t>
  </si>
  <si>
    <t>B2</t>
  </si>
  <si>
    <t>Anzahl Aktionen zur Erfüllung der Agenda2030</t>
  </si>
  <si>
    <t>erreicht</t>
  </si>
  <si>
    <t>Sekundärer Ind.</t>
  </si>
  <si>
    <t>B3</t>
  </si>
  <si>
    <t>Ausscheidungsquote</t>
  </si>
  <si>
    <t>B4</t>
  </si>
  <si>
    <t>Bestandeserneuerungsquote</t>
  </si>
  <si>
    <t>Obligatorischer Ind.</t>
  </si>
  <si>
    <t>Anzahl Ausleihen (physische Medien) pro Jahr</t>
  </si>
  <si>
    <t>Obligatorischer Ind./Ziel und Weis.</t>
  </si>
  <si>
    <t>Anzahl Ausleihen (elektronische Medien) pro Jahr</t>
  </si>
  <si>
    <t>Anzahl physichen Eingänge</t>
  </si>
  <si>
    <t>Anzahl nehmende Fernleihen aus anderen Walliser Bibliotheken</t>
  </si>
  <si>
    <t>Anzahl gebende Fernleihen an anderen Walliser Bibliotheken</t>
  </si>
  <si>
    <t>B5</t>
  </si>
  <si>
    <t>Anzahl Teilnehmer an Veranstaltungen, Führungen ...</t>
  </si>
  <si>
    <t>Schul-Indikator</t>
  </si>
  <si>
    <t>Anzahl Veranstaltungen für Schulen</t>
  </si>
  <si>
    <t>Anzahl (zusätzliche) Öffnungsstunden pro Jahr für Schulen</t>
  </si>
  <si>
    <t>Weis. 2004, Art 20</t>
  </si>
  <si>
    <t>Wöchentliche Arbeitszeit (Std.)</t>
  </si>
  <si>
    <t>Weis. 2013, Art. 29</t>
  </si>
  <si>
    <t>Stellen-Prozente der Bibliotheksleitung</t>
  </si>
  <si>
    <t>Weis. 2013, Art. 28</t>
  </si>
  <si>
    <t>Weis. 2013, Art. 16</t>
  </si>
  <si>
    <t>Betriebsfläche</t>
  </si>
  <si>
    <t>Weis. 2013, Art. 19</t>
  </si>
  <si>
    <t>Weis. 2013, Art. 17</t>
  </si>
  <si>
    <t>Bestandesgrösse</t>
  </si>
  <si>
    <t>Weis. 2013, Art. 24</t>
  </si>
  <si>
    <t>BWE</t>
  </si>
  <si>
    <t>Management Review - an BVW gesendet</t>
  </si>
  <si>
    <t>ja</t>
  </si>
  <si>
    <t>ja/nein ausfüllen-&gt;</t>
  </si>
  <si>
    <t>Ergebnis vor Bestätigung Antwort Fragebogen BFS</t>
  </si>
  <si>
    <t>Resultat der Checkliste Logistik</t>
  </si>
  <si>
    <t>Umfrage alle x Jahre</t>
  </si>
  <si>
    <t>Vorgehen:     1.</t>
  </si>
  <si>
    <r>
      <rPr>
        <b/>
        <sz val="10"/>
        <color rgb="FF000000"/>
        <rFont val="Arial"/>
        <family val="2"/>
      </rPr>
      <t>Schritt 1 und 2</t>
    </r>
    <r>
      <rPr>
        <sz val="10"/>
        <color rgb="FF000000"/>
        <rFont val="Arial"/>
        <family val="2"/>
      </rPr>
      <t xml:space="preserve"> ausfüllen. Für die Berrechnung der </t>
    </r>
    <r>
      <rPr>
        <b/>
        <sz val="10"/>
        <color rgb="FF000000"/>
        <rFont val="Arial"/>
        <family val="2"/>
      </rPr>
      <t>"Weiterbildungen"</t>
    </r>
    <r>
      <rPr>
        <sz val="10"/>
        <color rgb="FF000000"/>
        <rFont val="Arial"/>
        <family val="2"/>
      </rPr>
      <t xml:space="preserve"> (C15, C16) und </t>
    </r>
    <r>
      <rPr>
        <b/>
        <sz val="10"/>
        <color rgb="FF000000"/>
        <rFont val="Arial"/>
        <family val="2"/>
      </rPr>
      <t>"Veranstaltungen" Indikatoren</t>
    </r>
    <r>
      <rPr>
        <sz val="10"/>
        <color rgb="FF000000"/>
        <rFont val="Arial"/>
        <family val="2"/>
      </rPr>
      <t xml:space="preserve"> (C38, C39, C46) kann der Reiter "Hilfe Berechnung Weiterbildung" und "Hilfe Veranstaltungen" ausgefüllt werden. Alternativ können die Daten auch manuell eingetragen werden.	</t>
    </r>
  </si>
  <si>
    <t>2.</t>
  </si>
  <si>
    <r>
      <rPr>
        <sz val="10"/>
        <color rgb="FF000000"/>
        <rFont val="Arial"/>
        <family val="2"/>
      </rPr>
      <t xml:space="preserve">Die Realwert der </t>
    </r>
    <r>
      <rPr>
        <b/>
        <sz val="10"/>
        <color rgb="FF000000"/>
        <rFont val="Arial"/>
        <family val="2"/>
      </rPr>
      <t>früheren Jahre</t>
    </r>
    <r>
      <rPr>
        <sz val="10"/>
        <color rgb="FF000000"/>
        <rFont val="Arial"/>
        <family val="2"/>
      </rPr>
      <t xml:space="preserve"> in den Reiter "Resultat" einfüllen						</t>
    </r>
  </si>
  <si>
    <t>3.</t>
  </si>
  <si>
    <t>Falls ein Ziel nicht erreicht wurde, erscheint dieses in Rot. Begründen Sie dies im Jahresbericht.</t>
  </si>
  <si>
    <t>4.</t>
  </si>
  <si>
    <r>
      <rPr>
        <sz val="10"/>
        <color rgb="FF000000"/>
        <rFont val="Arial"/>
        <family val="2"/>
      </rPr>
      <t xml:space="preserve">Im Reiter </t>
    </r>
    <r>
      <rPr>
        <b/>
        <sz val="10"/>
        <color rgb="FF000000"/>
        <rFont val="Arial"/>
        <family val="2"/>
      </rPr>
      <t>"Statistiken"</t>
    </r>
    <r>
      <rPr>
        <sz val="10"/>
        <color rgb="FF000000"/>
        <rFont val="Arial"/>
        <family val="2"/>
      </rPr>
      <t xml:space="preserve"> kann die zeitliche Entwicklung der wichtigsten Indikatoren bildlich dargestellt.</t>
    </r>
  </si>
  <si>
    <t>Abkürzungen</t>
  </si>
  <si>
    <t>Weis. 2013</t>
  </si>
  <si>
    <t>Weisungen für Schul- und Gemeindebibliotheken 2013</t>
  </si>
  <si>
    <t>BFS</t>
  </si>
  <si>
    <t>Bundesamt für Statistik</t>
  </si>
  <si>
    <t>BiblioWallis Excellence</t>
  </si>
  <si>
    <t>Ind.</t>
  </si>
  <si>
    <t>Statistiken</t>
  </si>
  <si>
    <t>Dokumenten-typ:</t>
  </si>
  <si>
    <t xml:space="preserve">Datum: </t>
  </si>
  <si>
    <t xml:space="preserve">Für einen Vergleich der Daten über die Jahre, müssen die Daten der früheren Jahre im Reiter "Resultat" eingegeben werden. </t>
  </si>
  <si>
    <t>Veranstaltungen</t>
  </si>
  <si>
    <t>ajouter nombre de prêt médias électroniques?</t>
  </si>
  <si>
    <t>Bestand</t>
  </si>
  <si>
    <t>Weiterbildung</t>
  </si>
  <si>
    <t>Zielerfüllungsgrad</t>
  </si>
  <si>
    <t>Erreichte Indikatoren</t>
  </si>
  <si>
    <t>Nicht erreichte Indikatoren</t>
  </si>
  <si>
    <t>Indikatoren Maximalwert überstiegen</t>
  </si>
  <si>
    <t>Hilfe zur Berechnung der Weiterbildungen</t>
  </si>
  <si>
    <t>Ebenfalls aufzulisten: BiblioWallis Region, GV BW, Bibliotheksnachmittag,…</t>
  </si>
  <si>
    <r>
      <t xml:space="preserve">Total Anzahl Weiterbildungen der Mitarbeitenden
</t>
    </r>
    <r>
      <rPr>
        <b/>
        <sz val="8"/>
        <color indexed="10"/>
        <rFont val="Arial"/>
        <family val="2"/>
      </rPr>
      <t>Nicht ausfüllen - automatische Berechnung</t>
    </r>
  </si>
  <si>
    <r>
      <t xml:space="preserve">Total Anzahl Weiterbildungsstunden der Bibliotheksleitung 
</t>
    </r>
    <r>
      <rPr>
        <b/>
        <sz val="8"/>
        <color indexed="10"/>
        <rFont val="Arial"/>
        <family val="2"/>
      </rPr>
      <t>Nicht ausfüllen - automatische Berechnung</t>
    </r>
  </si>
  <si>
    <r>
      <t xml:space="preserve">Von einer/m </t>
    </r>
    <r>
      <rPr>
        <b/>
        <sz val="12"/>
        <color rgb="FFFF0000"/>
        <rFont val="Arial"/>
        <family val="2"/>
      </rPr>
      <t>Mitarbeiter/in</t>
    </r>
    <r>
      <rPr>
        <b/>
        <sz val="12"/>
        <rFont val="Arial"/>
        <family val="2"/>
      </rPr>
      <t xml:space="preserve"> besuchte Weiterbildung</t>
    </r>
  </si>
  <si>
    <r>
      <t xml:space="preserve">Name des/der Mitarbeiters/in
</t>
    </r>
    <r>
      <rPr>
        <b/>
        <sz val="8"/>
        <color rgb="FFFF0000"/>
        <rFont val="Arial"/>
        <family val="2"/>
      </rPr>
      <t>(für jede Person eine neue Linie nutzen!)</t>
    </r>
  </si>
  <si>
    <r>
      <t xml:space="preserve">Von der </t>
    </r>
    <r>
      <rPr>
        <b/>
        <sz val="12"/>
        <color rgb="FFFF0000"/>
        <rFont val="Arial"/>
        <family val="2"/>
      </rPr>
      <t xml:space="preserve">Bibliotheksleitung </t>
    </r>
    <r>
      <rPr>
        <b/>
        <sz val="12"/>
        <rFont val="Arial"/>
        <family val="2"/>
      </rPr>
      <t>besuchte Weiterbildung</t>
    </r>
  </si>
  <si>
    <t>Anz. Stunden</t>
  </si>
  <si>
    <t>Hilfe zur Berechnung der Veranstaltungen</t>
  </si>
  <si>
    <t>Name der Veranstaltung</t>
  </si>
  <si>
    <t>Veranstaltungstyp</t>
  </si>
  <si>
    <r>
      <t xml:space="preserve">Anzahl Wiederholungen </t>
    </r>
    <r>
      <rPr>
        <b/>
        <sz val="8"/>
        <rFont val="Arial"/>
        <family val="2"/>
      </rPr>
      <t>(1 einfügen, falls Einzelveranstaltung)</t>
    </r>
  </si>
  <si>
    <t>Anzahl Teilnehmer</t>
  </si>
  <si>
    <r>
      <t xml:space="preserve">Zeilpublikum
</t>
    </r>
    <r>
      <rPr>
        <b/>
        <sz val="8"/>
        <rFont val="Arial"/>
        <family val="2"/>
      </rPr>
      <t>(nur wichtigstes Zielpublikum, weitere Zielpublika unter "Bemerkungen" aufgeführen)</t>
    </r>
  </si>
  <si>
    <t>Bemerkungen</t>
  </si>
  <si>
    <r>
      <t xml:space="preserve">TOTAL
</t>
    </r>
    <r>
      <rPr>
        <b/>
        <sz val="8"/>
        <color rgb="FFFF3300"/>
        <rFont val="Arial"/>
        <family val="2"/>
      </rPr>
      <t>Nicht ausfüllen - automatische Berechnung</t>
    </r>
  </si>
  <si>
    <t>Anzahl Veranstaltungen</t>
  </si>
  <si>
    <t>Davon Veranstaltungen für Schulen/Klassen (ohne Besuche für die Ausleihe)</t>
  </si>
  <si>
    <t>Berechnung der Daten</t>
  </si>
  <si>
    <t>Stellen-Prozente</t>
  </si>
  <si>
    <t>Stellenprozente</t>
  </si>
  <si>
    <t>Stunden pro Tag</t>
  </si>
  <si>
    <t>Stunden pro Woche</t>
  </si>
  <si>
    <t>Stunden pro Jahr</t>
  </si>
  <si>
    <t>Geben Sie die effektiven Arbeitsstunden gemäss dem Reglement der Gemeinde ein, um die Industrieminuten zu berechnen.</t>
  </si>
  <si>
    <t>Effektive Arbeitzeit
(auszufüllen im Format HH:MM:SS )</t>
  </si>
  <si>
    <t>Resultat in Industriestunden (dezimal)</t>
  </si>
  <si>
    <t>Tagesarbeitszeit*</t>
  </si>
  <si>
    <t>*gemäss Reglement der Gemeinde</t>
  </si>
  <si>
    <r>
      <t xml:space="preserve">Geben Sie die zuleistenden Arbeitstunden pro Jahr, pro Woche oder pro Tag ein, um die Stellen-Prozente für die Etappe 2 zu berechnen </t>
    </r>
    <r>
      <rPr>
        <i/>
        <sz val="10"/>
        <color rgb="FFFF0000"/>
        <rFont val="Arial"/>
        <family val="2"/>
      </rPr>
      <t>(Nutzen Sie das folgende Format: hh:mm)</t>
    </r>
  </si>
  <si>
    <t>Weitere Stellen-Prozente</t>
  </si>
  <si>
    <t>Auszufüllen im Format HH:MM:SS</t>
  </si>
  <si>
    <t>Resultat in Prozent</t>
  </si>
  <si>
    <t>Zu leistende Arbeitsstunden pro Jahr</t>
  </si>
  <si>
    <t>Zu leistende Arbeitsstunden pro Woche</t>
  </si>
  <si>
    <t>Zu leistende Arbeitsstunden pro Tag</t>
  </si>
  <si>
    <t>Anzahl Ausleihen pro Einwohner</t>
  </si>
  <si>
    <t xml:space="preserve">Anzahl der getätigten Ausleihen in einem Jahr im Verhältnis zur Einwohnerzahl des Einzugsgebiets der Bibliothek  </t>
  </si>
  <si>
    <r>
      <t>Formel</t>
    </r>
    <r>
      <rPr>
        <sz val="10"/>
        <rFont val="Arial"/>
        <family val="2"/>
      </rPr>
      <t xml:space="preserve"> : Anzahl Ausleihen / Anzahl Einwohner</t>
    </r>
  </si>
  <si>
    <r>
      <t xml:space="preserve">Die Anzahl der neu erworbenen Medien in einem Jahr im Verhältnis zum verlangten Minimalbestand ergibt die Erneuerungsquote in % </t>
    </r>
    <r>
      <rPr>
        <sz val="10"/>
        <color indexed="10"/>
        <rFont val="Arial"/>
        <family val="2"/>
      </rPr>
      <t/>
    </r>
  </si>
  <si>
    <r>
      <t xml:space="preserve">Formel: </t>
    </r>
    <r>
      <rPr>
        <sz val="10"/>
        <rFont val="Arial"/>
        <family val="2"/>
      </rPr>
      <t>(Neu erworbene Medien) / (Minimalbestand) *100 = Bestandeserneuerungsquote in %</t>
    </r>
  </si>
  <si>
    <r>
      <rPr>
        <b/>
        <sz val="10"/>
        <color rgb="FF000000"/>
        <rFont val="Arial"/>
        <family val="2"/>
      </rPr>
      <t>Beispiel:</t>
    </r>
    <r>
      <rPr>
        <sz val="10"/>
        <color rgb="FF000000"/>
        <rFont val="Arial"/>
        <family val="2"/>
      </rPr>
      <t xml:space="preserve"> 500 Neuerwerbungen bei einem erforderlichen Minimalbestand von 5000 : (500/5000) * 100 -&gt; 10 % </t>
    </r>
  </si>
  <si>
    <r>
      <rPr>
        <b/>
        <sz val="10"/>
        <color rgb="FF000000"/>
        <rFont val="Arial"/>
        <family val="2"/>
      </rPr>
      <t xml:space="preserve">Empfohlene Erneuerungsrate: </t>
    </r>
    <r>
      <rPr>
        <sz val="10"/>
        <color rgb="FF000000"/>
        <rFont val="Arial"/>
        <family val="2"/>
      </rPr>
      <t>10</t>
    </r>
  </si>
  <si>
    <t>Anteil der importierten Katalogisate</t>
  </si>
  <si>
    <t xml:space="preserve">Methode zur Berechnung des Anteils der importierten Katologisate : </t>
  </si>
  <si>
    <t xml:space="preserve">1. Nehmen Sie die Anzahl der Neuerwerbungen des Jahres (Katalogstatistik) </t>
  </si>
  <si>
    <t>2. Nehmen Sie die Anzahl der kopierten Katalogisate des Jahres. Bei Netbiblio:  Statistik/Andere Statistik. Das
    Resultat von "Übernommene Katalogisate" und "Übernommene Katalogisate via Server (Internet)" zusammenzählen</t>
  </si>
  <si>
    <r>
      <t xml:space="preserve">3. </t>
    </r>
    <r>
      <rPr>
        <b/>
        <sz val="10"/>
        <rFont val="Arial"/>
        <family val="2"/>
      </rPr>
      <t xml:space="preserve">Formel </t>
    </r>
    <r>
      <rPr>
        <sz val="10"/>
        <rFont val="Arial"/>
        <family val="2"/>
      </rPr>
      <t>: (Anzahl der kopierten Katalogisate / Anzahl der neu erworbenen Medien im Jahr)*100 = 
                  Anteil der importierten Katalogisate in %</t>
    </r>
  </si>
  <si>
    <t>Bestandesumschlag</t>
  </si>
  <si>
    <t xml:space="preserve">Das Verhältnis zwischen der Anzahl Ausleihen und der Anzahl der in der Bibliothek vorhandenen Medien (Globalrechnung). </t>
  </si>
  <si>
    <r>
      <t>Formel :</t>
    </r>
    <r>
      <rPr>
        <sz val="10"/>
        <rFont val="Arial"/>
        <family val="2"/>
      </rPr>
      <t xml:space="preserve"> (Anzahl Ausleihen im Jahr) / (Anzahl vorhandene Medien)</t>
    </r>
  </si>
  <si>
    <r>
      <rPr>
        <b/>
        <sz val="10"/>
        <color rgb="FF000000"/>
        <rFont val="Arial"/>
        <family val="2"/>
      </rPr>
      <t xml:space="preserve">Empfohlene Bestandesumschlag : </t>
    </r>
    <r>
      <rPr>
        <sz val="10"/>
        <color rgb="FF000000"/>
        <rFont val="Arial"/>
        <family val="2"/>
      </rPr>
      <t>vom Umfeld der Bibliothek abhängig, aber mindestens 1</t>
    </r>
  </si>
  <si>
    <t>Förderung von Sprachlernplattformen</t>
  </si>
  <si>
    <t>Maximierung der Präsenz ihrer Bibliothek bei kulturellen und/oder offiziellen Zeremonien und Veranstaltungen.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</si>
</sst>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&quot; CHF&quot;;\-#,##0&quot; SFr&quot;"/>
    <numFmt numFmtId="165" formatCode="0.0"/>
    <numFmt numFmtId="166" formatCode="0.0%"/>
    <numFmt numFmtId="167" formatCode="h:mm\ "/>
    <numFmt numFmtId="168" formatCode="[h]:mm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8"/>
      <color indexed="10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MS Sans Serif"/>
      <family val="2"/>
    </font>
    <font>
      <sz val="12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6"/>
      <color indexed="10"/>
      <name val="MS Sans Serif"/>
      <family val="2"/>
    </font>
    <font>
      <b/>
      <sz val="12"/>
      <color indexed="8"/>
      <name val="Times New Roman"/>
      <family val="1"/>
    </font>
    <font>
      <sz val="10"/>
      <name val="Wingdings"/>
      <charset val="2"/>
    </font>
    <font>
      <i/>
      <u/>
      <sz val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8"/>
      <color rgb="FFFF0000"/>
      <name val="Arial"/>
      <family val="2"/>
    </font>
    <font>
      <b/>
      <sz val="10"/>
      <color indexed="8"/>
      <name val="Arial"/>
      <family val="2"/>
    </font>
    <font>
      <sz val="10"/>
      <name val="Wingdings 3"/>
      <family val="1"/>
      <charset val="2"/>
    </font>
    <font>
      <b/>
      <i/>
      <sz val="8"/>
      <name val="Arial"/>
      <family val="2"/>
    </font>
    <font>
      <sz val="10"/>
      <color rgb="FFFF0000"/>
      <name val="Arial"/>
      <family val="2"/>
    </font>
    <font>
      <sz val="9"/>
      <name val="Trebuchet MS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8"/>
      <color rgb="FFFF330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sz val="6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charset val="1"/>
    </font>
  </fonts>
  <fills count="26">
    <fill>
      <patternFill patternType="none"/>
    </fill>
    <fill>
      <patternFill patternType="gray125"/>
    </fill>
    <fill>
      <patternFill patternType="solid">
        <fgColor rgb="FFEBF6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gray125">
        <fgColor theme="5" tint="0.59996337778862885"/>
        <bgColor indexed="65"/>
      </patternFill>
    </fill>
    <fill>
      <patternFill patternType="solid">
        <fgColor rgb="FFFFF1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Gray">
        <fgColor indexed="31"/>
        <bgColor indexed="9"/>
      </patternFill>
    </fill>
    <fill>
      <patternFill patternType="lightGray">
        <fgColor indexed="31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5117038483843"/>
        <bgColor theme="5" tint="0.59996337778862885"/>
      </patternFill>
    </fill>
    <fill>
      <patternFill patternType="solid">
        <fgColor theme="4" tint="0.79998168889431442"/>
        <bgColor theme="5" tint="0.59996337778862885"/>
      </patternFill>
    </fill>
    <fill>
      <patternFill patternType="solid">
        <fgColor rgb="FFA5A5A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mediumGray">
        <bgColor theme="2" tint="-0.499984740745262"/>
      </patternFill>
    </fill>
    <fill>
      <patternFill patternType="mediumGray">
        <bgColor theme="0"/>
      </patternFill>
    </fill>
  </fills>
  <borders count="8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4" fillId="18" borderId="50" applyNumberFormat="0" applyAlignment="0" applyProtection="0"/>
  </cellStyleXfs>
  <cellXfs count="494">
    <xf numFmtId="0" fontId="0" fillId="0" borderId="0" xfId="0"/>
    <xf numFmtId="0" fontId="0" fillId="0" borderId="0" xfId="0" applyProtection="1">
      <protection locked="0"/>
    </xf>
    <xf numFmtId="0" fontId="14" fillId="0" borderId="0" xfId="0" applyFont="1"/>
    <xf numFmtId="0" fontId="5" fillId="5" borderId="8" xfId="0" applyFont="1" applyFill="1" applyBorder="1"/>
    <xf numFmtId="0" fontId="5" fillId="5" borderId="10" xfId="0" applyFont="1" applyFill="1" applyBorder="1"/>
    <xf numFmtId="1" fontId="16" fillId="5" borderId="10" xfId="0" applyNumberFormat="1" applyFont="1" applyFill="1" applyBorder="1" applyAlignment="1">
      <alignment horizontal="right"/>
    </xf>
    <xf numFmtId="0" fontId="19" fillId="0" borderId="0" xfId="0" applyFont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5" fillId="3" borderId="4" xfId="0" applyFont="1" applyFill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2" borderId="4" xfId="0" applyFont="1" applyFill="1" applyBorder="1" applyAlignment="1" applyProtection="1">
      <alignment vertical="center" wrapText="1"/>
      <protection locked="0"/>
    </xf>
    <xf numFmtId="0" fontId="3" fillId="6" borderId="4" xfId="0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3" fillId="0" borderId="4" xfId="0" applyFont="1" applyBorder="1" applyAlignment="1">
      <alignment horizontal="left" vertical="center" wrapText="1"/>
    </xf>
    <xf numFmtId="0" fontId="20" fillId="0" borderId="4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2" xfId="0" applyBorder="1"/>
    <xf numFmtId="0" fontId="2" fillId="0" borderId="2" xfId="0" applyFont="1" applyBorder="1" applyAlignment="1">
      <alignment horizontal="left"/>
    </xf>
    <xf numFmtId="14" fontId="3" fillId="0" borderId="22" xfId="0" applyNumberFormat="1" applyFont="1" applyBorder="1" applyAlignment="1">
      <alignment horizontal="left"/>
    </xf>
    <xf numFmtId="0" fontId="3" fillId="0" borderId="0" xfId="0" applyFont="1"/>
    <xf numFmtId="0" fontId="2" fillId="0" borderId="0" xfId="0" applyFont="1" applyAlignment="1">
      <alignment horizontal="left"/>
    </xf>
    <xf numFmtId="0" fontId="0" fillId="0" borderId="0" xfId="0" applyAlignment="1">
      <alignment vertical="top" wrapText="1"/>
    </xf>
    <xf numFmtId="2" fontId="0" fillId="0" borderId="0" xfId="0" applyNumberFormat="1" applyAlignment="1">
      <alignment vertical="top" wrapText="1"/>
    </xf>
    <xf numFmtId="2" fontId="0" fillId="0" borderId="0" xfId="0" applyNumberFormat="1"/>
    <xf numFmtId="0" fontId="5" fillId="0" borderId="1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/>
    <xf numFmtId="0" fontId="15" fillId="0" borderId="11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0" fillId="4" borderId="48" xfId="0" applyFill="1" applyBorder="1"/>
    <xf numFmtId="0" fontId="0" fillId="4" borderId="28" xfId="0" applyFill="1" applyBorder="1"/>
    <xf numFmtId="0" fontId="0" fillId="4" borderId="49" xfId="0" applyFill="1" applyBorder="1"/>
    <xf numFmtId="9" fontId="2" fillId="12" borderId="4" xfId="0" applyNumberFormat="1" applyFont="1" applyFill="1" applyBorder="1" applyAlignment="1">
      <alignment horizontal="right" vertical="top" wrapText="1"/>
    </xf>
    <xf numFmtId="167" fontId="2" fillId="12" borderId="4" xfId="0" applyNumberFormat="1" applyFont="1" applyFill="1" applyBorder="1" applyAlignment="1">
      <alignment vertical="top" wrapText="1"/>
    </xf>
    <xf numFmtId="168" fontId="2" fillId="12" borderId="4" xfId="0" applyNumberFormat="1" applyFont="1" applyFill="1" applyBorder="1" applyAlignment="1">
      <alignment horizontal="right" vertical="top" wrapText="1"/>
    </xf>
    <xf numFmtId="168" fontId="2" fillId="12" borderId="4" xfId="0" applyNumberFormat="1" applyFont="1" applyFill="1" applyBorder="1"/>
    <xf numFmtId="167" fontId="2" fillId="12" borderId="4" xfId="0" applyNumberFormat="1" applyFont="1" applyFill="1" applyBorder="1" applyAlignment="1">
      <alignment horizontal="right" vertical="top" wrapText="1"/>
    </xf>
    <xf numFmtId="9" fontId="2" fillId="12" borderId="4" xfId="0" applyNumberFormat="1" applyFont="1" applyFill="1" applyBorder="1" applyAlignment="1">
      <alignment horizontal="right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9" fontId="2" fillId="0" borderId="11" xfId="0" applyNumberFormat="1" applyFont="1" applyBorder="1" applyAlignment="1">
      <alignment horizontal="left"/>
    </xf>
    <xf numFmtId="0" fontId="2" fillId="0" borderId="0" xfId="0" applyFont="1" applyAlignment="1">
      <alignment horizontal="right" vertical="top" wrapText="1"/>
    </xf>
    <xf numFmtId="0" fontId="2" fillId="0" borderId="12" xfId="0" applyFont="1" applyBorder="1"/>
    <xf numFmtId="0" fontId="3" fillId="0" borderId="11" xfId="0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 applyProtection="1">
      <alignment horizontal="left"/>
      <protection locked="0"/>
    </xf>
    <xf numFmtId="0" fontId="0" fillId="4" borderId="21" xfId="0" applyFill="1" applyBorder="1"/>
    <xf numFmtId="167" fontId="2" fillId="2" borderId="3" xfId="0" applyNumberFormat="1" applyFont="1" applyFill="1" applyBorder="1" applyProtection="1">
      <protection locked="0"/>
    </xf>
    <xf numFmtId="2" fontId="2" fillId="13" borderId="4" xfId="0" applyNumberFormat="1" applyFont="1" applyFill="1" applyBorder="1"/>
    <xf numFmtId="0" fontId="7" fillId="0" borderId="11" xfId="0" applyFont="1" applyBorder="1"/>
    <xf numFmtId="0" fontId="2" fillId="0" borderId="0" xfId="0" applyFont="1"/>
    <xf numFmtId="0" fontId="17" fillId="0" borderId="0" xfId="0" applyFont="1" applyAlignment="1">
      <alignment horizontal="right" vertical="top" wrapText="1"/>
    </xf>
    <xf numFmtId="0" fontId="0" fillId="0" borderId="12" xfId="0" applyBorder="1" applyAlignment="1">
      <alignment horizontal="left"/>
    </xf>
    <xf numFmtId="9" fontId="2" fillId="4" borderId="4" xfId="0" applyNumberFormat="1" applyFont="1" applyFill="1" applyBorder="1" applyAlignment="1">
      <alignment horizontal="left"/>
    </xf>
    <xf numFmtId="168" fontId="2" fillId="2" borderId="4" xfId="0" applyNumberFormat="1" applyFont="1" applyFill="1" applyBorder="1" applyAlignment="1" applyProtection="1">
      <alignment horizontal="right" vertical="top" wrapText="1"/>
      <protection locked="0"/>
    </xf>
    <xf numFmtId="10" fontId="2" fillId="13" borderId="4" xfId="0" applyNumberFormat="1" applyFont="1" applyFill="1" applyBorder="1" applyAlignment="1">
      <alignment horizontal="right" vertical="top" wrapText="1"/>
    </xf>
    <xf numFmtId="10" fontId="2" fillId="0" borderId="0" xfId="0" applyNumberFormat="1" applyFont="1" applyAlignment="1">
      <alignment horizontal="right" vertical="top" wrapText="1"/>
    </xf>
    <xf numFmtId="0" fontId="0" fillId="0" borderId="11" xfId="0" applyBorder="1"/>
    <xf numFmtId="0" fontId="2" fillId="0" borderId="11" xfId="0" applyFont="1" applyBorder="1"/>
    <xf numFmtId="0" fontId="0" fillId="0" borderId="18" xfId="0" applyBorder="1"/>
    <xf numFmtId="0" fontId="0" fillId="0" borderId="19" xfId="0" applyBorder="1"/>
    <xf numFmtId="0" fontId="0" fillId="0" borderId="15" xfId="0" applyBorder="1"/>
    <xf numFmtId="0" fontId="29" fillId="0" borderId="0" xfId="0" applyFont="1" applyProtection="1">
      <protection locked="0"/>
    </xf>
    <xf numFmtId="0" fontId="29" fillId="0" borderId="0" xfId="0" applyFont="1"/>
    <xf numFmtId="0" fontId="2" fillId="0" borderId="1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0" fillId="0" borderId="0" xfId="0" applyAlignment="1">
      <alignment horizontal="center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center" vertical="top" wrapText="1"/>
    </xf>
    <xf numFmtId="0" fontId="0" fillId="0" borderId="11" xfId="0" applyBorder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3" fillId="15" borderId="4" xfId="0" applyFont="1" applyFill="1" applyBorder="1" applyAlignment="1" applyProtection="1">
      <alignment vertical="center" wrapText="1"/>
      <protection locked="0"/>
    </xf>
    <xf numFmtId="0" fontId="3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32" fillId="0" borderId="0" xfId="0" applyFont="1" applyAlignment="1" applyProtection="1">
      <alignment vertical="center" wrapText="1"/>
      <protection locked="0"/>
    </xf>
    <xf numFmtId="0" fontId="30" fillId="0" borderId="0" xfId="0" applyFont="1" applyProtection="1">
      <protection locked="0"/>
    </xf>
    <xf numFmtId="0" fontId="34" fillId="18" borderId="50" xfId="3" applyAlignment="1" applyProtection="1">
      <alignment vertical="center" wrapText="1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13" fillId="5" borderId="23" xfId="0" applyFont="1" applyFill="1" applyBorder="1"/>
    <xf numFmtId="0" fontId="15" fillId="0" borderId="1" xfId="0" applyFont="1" applyBorder="1" applyAlignment="1">
      <alignment horizontal="left"/>
    </xf>
    <xf numFmtId="0" fontId="3" fillId="0" borderId="4" xfId="0" applyFont="1" applyBorder="1" applyAlignment="1">
      <alignment horizontal="left" wrapText="1"/>
    </xf>
    <xf numFmtId="0" fontId="3" fillId="0" borderId="4" xfId="0" applyFont="1" applyBorder="1"/>
    <xf numFmtId="0" fontId="15" fillId="0" borderId="3" xfId="0" applyFont="1" applyBorder="1"/>
    <xf numFmtId="0" fontId="15" fillId="0" borderId="4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8" fillId="0" borderId="2" xfId="0" applyFont="1" applyBorder="1" applyAlignment="1">
      <alignment horizontal="right"/>
    </xf>
    <xf numFmtId="1" fontId="2" fillId="0" borderId="15" xfId="0" applyNumberFormat="1" applyFont="1" applyBorder="1"/>
    <xf numFmtId="1" fontId="2" fillId="0" borderId="12" xfId="0" applyNumberFormat="1" applyFont="1" applyBorder="1"/>
    <xf numFmtId="1" fontId="16" fillId="5" borderId="51" xfId="0" applyNumberFormat="1" applyFont="1" applyFill="1" applyBorder="1" applyAlignment="1">
      <alignment horizontal="right"/>
    </xf>
    <xf numFmtId="1" fontId="16" fillId="5" borderId="23" xfId="0" applyNumberFormat="1" applyFont="1" applyFill="1" applyBorder="1" applyAlignment="1">
      <alignment horizontal="right"/>
    </xf>
    <xf numFmtId="0" fontId="3" fillId="0" borderId="4" xfId="0" applyFont="1" applyBorder="1" applyAlignment="1">
      <alignment wrapText="1"/>
    </xf>
    <xf numFmtId="164" fontId="31" fillId="0" borderId="4" xfId="0" applyNumberFormat="1" applyFont="1" applyBorder="1"/>
    <xf numFmtId="1" fontId="3" fillId="0" borderId="7" xfId="0" applyNumberFormat="1" applyFont="1" applyBorder="1"/>
    <xf numFmtId="1" fontId="3" fillId="0" borderId="15" xfId="0" applyNumberFormat="1" applyFont="1" applyBorder="1"/>
    <xf numFmtId="1" fontId="3" fillId="0" borderId="6" xfId="0" applyNumberFormat="1" applyFont="1" applyBorder="1"/>
    <xf numFmtId="1" fontId="3" fillId="0" borderId="12" xfId="0" applyNumberFormat="1" applyFont="1" applyBorder="1"/>
    <xf numFmtId="1" fontId="3" fillId="0" borderId="4" xfId="0" applyNumberFormat="1" applyFont="1" applyBorder="1"/>
    <xf numFmtId="0" fontId="3" fillId="0" borderId="7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0" fillId="0" borderId="4" xfId="0" applyBorder="1"/>
    <xf numFmtId="0" fontId="2" fillId="0" borderId="7" xfId="0" applyFont="1" applyBorder="1" applyAlignment="1">
      <alignment vertical="center" wrapText="1"/>
    </xf>
    <xf numFmtId="0" fontId="2" fillId="0" borderId="5" xfId="0" applyFont="1" applyBorder="1" applyAlignment="1">
      <alignment horizontal="left"/>
    </xf>
    <xf numFmtId="9" fontId="3" fillId="0" borderId="1" xfId="1" applyFont="1" applyFill="1" applyBorder="1" applyAlignment="1" applyProtection="1">
      <alignment horizontal="right"/>
    </xf>
    <xf numFmtId="1" fontId="16" fillId="5" borderId="27" xfId="0" applyNumberFormat="1" applyFont="1" applyFill="1" applyBorder="1" applyAlignment="1">
      <alignment horizontal="right"/>
    </xf>
    <xf numFmtId="1" fontId="16" fillId="5" borderId="39" xfId="0" applyNumberFormat="1" applyFont="1" applyFill="1" applyBorder="1" applyAlignment="1">
      <alignment horizontal="right"/>
    </xf>
    <xf numFmtId="1" fontId="3" fillId="0" borderId="20" xfId="0" applyNumberFormat="1" applyFont="1" applyBorder="1"/>
    <xf numFmtId="1" fontId="3" fillId="0" borderId="53" xfId="0" applyNumberFormat="1" applyFont="1" applyBorder="1"/>
    <xf numFmtId="1" fontId="2" fillId="0" borderId="11" xfId="0" applyNumberFormat="1" applyFont="1" applyBorder="1"/>
    <xf numFmtId="1" fontId="2" fillId="0" borderId="18" xfId="0" applyNumberFormat="1" applyFont="1" applyBorder="1"/>
    <xf numFmtId="0" fontId="17" fillId="5" borderId="10" xfId="0" applyFont="1" applyFill="1" applyBorder="1" applyAlignment="1">
      <alignment horizontal="left" vertical="center" wrapText="1"/>
    </xf>
    <xf numFmtId="0" fontId="16" fillId="5" borderId="10" xfId="0" applyFont="1" applyFill="1" applyBorder="1" applyAlignment="1">
      <alignment horizontal="left"/>
    </xf>
    <xf numFmtId="0" fontId="16" fillId="5" borderId="9" xfId="0" applyFont="1" applyFill="1" applyBorder="1" applyAlignment="1">
      <alignment horizontal="left"/>
    </xf>
    <xf numFmtId="1" fontId="16" fillId="5" borderId="10" xfId="0" applyNumberFormat="1" applyFont="1" applyFill="1" applyBorder="1" applyAlignment="1">
      <alignment horizontal="left"/>
    </xf>
    <xf numFmtId="0" fontId="35" fillId="0" borderId="0" xfId="0" applyFont="1" applyAlignment="1">
      <alignment wrapText="1"/>
    </xf>
    <xf numFmtId="9" fontId="3" fillId="15" borderId="4" xfId="1" applyFont="1" applyFill="1" applyBorder="1" applyAlignment="1" applyProtection="1">
      <alignment vertical="center" wrapText="1"/>
      <protection locked="0"/>
    </xf>
    <xf numFmtId="0" fontId="0" fillId="0" borderId="2" xfId="0" applyBorder="1" applyAlignment="1">
      <alignment horizontal="left"/>
    </xf>
    <xf numFmtId="49" fontId="3" fillId="0" borderId="22" xfId="0" applyNumberFormat="1" applyFont="1" applyBorder="1" applyAlignment="1">
      <alignment horizontal="left"/>
    </xf>
    <xf numFmtId="14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0" fillId="0" borderId="0" xfId="0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2" fontId="0" fillId="0" borderId="0" xfId="0" applyNumberFormat="1" applyAlignment="1">
      <alignment wrapText="1"/>
    </xf>
    <xf numFmtId="49" fontId="3" fillId="0" borderId="0" xfId="0" applyNumberFormat="1" applyFont="1" applyAlignment="1">
      <alignment wrapText="1"/>
    </xf>
    <xf numFmtId="0" fontId="30" fillId="0" borderId="0" xfId="0" applyFont="1"/>
    <xf numFmtId="0" fontId="2" fillId="16" borderId="4" xfId="0" applyFont="1" applyFill="1" applyBorder="1" applyAlignment="1" applyProtection="1">
      <alignment vertical="center" wrapText="1"/>
      <protection locked="0"/>
    </xf>
    <xf numFmtId="2" fontId="2" fillId="17" borderId="4" xfId="1" applyNumberFormat="1" applyFont="1" applyFill="1" applyBorder="1" applyAlignment="1" applyProtection="1">
      <alignment vertical="center" wrapText="1"/>
      <protection locked="0"/>
    </xf>
    <xf numFmtId="0" fontId="2" fillId="17" borderId="4" xfId="0" applyFont="1" applyFill="1" applyBorder="1" applyAlignment="1" applyProtection="1">
      <alignment vertical="center" wrapText="1"/>
      <protection locked="0"/>
    </xf>
    <xf numFmtId="0" fontId="34" fillId="18" borderId="50" xfId="3" applyProtection="1"/>
    <xf numFmtId="0" fontId="2" fillId="0" borderId="22" xfId="0" applyFont="1" applyBorder="1" applyAlignment="1">
      <alignment horizontal="left"/>
    </xf>
    <xf numFmtId="0" fontId="16" fillId="0" borderId="0" xfId="0" applyFont="1" applyAlignment="1" applyProtection="1">
      <alignment vertical="center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wrapText="1"/>
      <protection locked="0"/>
    </xf>
    <xf numFmtId="0" fontId="33" fillId="0" borderId="0" xfId="0" applyFont="1" applyProtection="1">
      <protection locked="0"/>
    </xf>
    <xf numFmtId="0" fontId="24" fillId="0" borderId="0" xfId="0" applyFont="1" applyAlignment="1" applyProtection="1">
      <alignment wrapText="1"/>
      <protection locked="0"/>
    </xf>
    <xf numFmtId="0" fontId="37" fillId="0" borderId="0" xfId="0" applyFont="1" applyProtection="1">
      <protection locked="0"/>
    </xf>
    <xf numFmtId="0" fontId="34" fillId="18" borderId="50" xfId="3" applyAlignment="1" applyProtection="1">
      <alignment wrapText="1"/>
    </xf>
    <xf numFmtId="0" fontId="0" fillId="11" borderId="4" xfId="0" applyFill="1" applyBorder="1" applyAlignment="1">
      <alignment wrapText="1"/>
    </xf>
    <xf numFmtId="0" fontId="0" fillId="11" borderId="4" xfId="0" applyFill="1" applyBorder="1"/>
    <xf numFmtId="2" fontId="0" fillId="11" borderId="4" xfId="0" applyNumberFormat="1" applyFill="1" applyBorder="1"/>
    <xf numFmtId="166" fontId="0" fillId="11" borderId="4" xfId="1" applyNumberFormat="1" applyFont="1" applyFill="1" applyBorder="1" applyProtection="1"/>
    <xf numFmtId="1" fontId="0" fillId="11" borderId="4" xfId="0" applyNumberFormat="1" applyFill="1" applyBorder="1" applyAlignment="1">
      <alignment wrapText="1"/>
    </xf>
    <xf numFmtId="0" fontId="2" fillId="0" borderId="4" xfId="0" applyFont="1" applyBorder="1" applyAlignment="1">
      <alignment vertical="center" wrapText="1"/>
    </xf>
    <xf numFmtId="0" fontId="38" fillId="18" borderId="50" xfId="3" applyFont="1" applyAlignment="1" applyProtection="1">
      <alignment vertical="center" wrapText="1"/>
    </xf>
    <xf numFmtId="0" fontId="31" fillId="0" borderId="0" xfId="0" applyFont="1" applyAlignment="1">
      <alignment vertical="center" wrapText="1"/>
    </xf>
    <xf numFmtId="0" fontId="39" fillId="0" borderId="56" xfId="0" applyFont="1" applyBorder="1" applyAlignment="1">
      <alignment horizontal="left" vertical="center"/>
    </xf>
    <xf numFmtId="0" fontId="39" fillId="0" borderId="56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39" fillId="0" borderId="52" xfId="0" applyFont="1" applyBorder="1" applyAlignment="1">
      <alignment horizontal="left" vertical="center" wrapText="1"/>
    </xf>
    <xf numFmtId="0" fontId="5" fillId="0" borderId="51" xfId="0" applyFont="1" applyBorder="1" applyAlignment="1">
      <alignment vertical="center" wrapText="1"/>
    </xf>
    <xf numFmtId="0" fontId="5" fillId="7" borderId="23" xfId="0" applyFont="1" applyFill="1" applyBorder="1" applyAlignment="1">
      <alignment wrapText="1"/>
    </xf>
    <xf numFmtId="0" fontId="5" fillId="7" borderId="47" xfId="0" applyFont="1" applyFill="1" applyBorder="1" applyAlignment="1">
      <alignment wrapText="1"/>
    </xf>
    <xf numFmtId="0" fontId="5" fillId="0" borderId="19" xfId="0" applyFont="1" applyBorder="1" applyAlignment="1">
      <alignment vertical="center" wrapText="1"/>
    </xf>
    <xf numFmtId="0" fontId="5" fillId="7" borderId="30" xfId="0" applyFont="1" applyFill="1" applyBorder="1" applyAlignment="1">
      <alignment wrapText="1"/>
    </xf>
    <xf numFmtId="0" fontId="30" fillId="0" borderId="0" xfId="0" applyFont="1" applyAlignment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30" fillId="0" borderId="59" xfId="0" applyFont="1" applyBorder="1" applyAlignment="1">
      <alignment horizontal="center" vertical="center" wrapText="1"/>
    </xf>
    <xf numFmtId="0" fontId="30" fillId="0" borderId="60" xfId="0" applyFont="1" applyBorder="1" applyAlignment="1">
      <alignment horizontal="center" vertical="center" wrapText="1"/>
    </xf>
    <xf numFmtId="0" fontId="5" fillId="3" borderId="61" xfId="0" applyFont="1" applyFill="1" applyBorder="1" applyAlignment="1">
      <alignment horizontal="center" vertical="center" wrapText="1"/>
    </xf>
    <xf numFmtId="0" fontId="5" fillId="3" borderId="62" xfId="0" applyFont="1" applyFill="1" applyBorder="1" applyAlignment="1">
      <alignment horizontal="center" vertical="center" wrapText="1"/>
    </xf>
    <xf numFmtId="0" fontId="3" fillId="2" borderId="61" xfId="0" applyFont="1" applyFill="1" applyBorder="1" applyAlignment="1" applyProtection="1">
      <alignment vertical="center" wrapText="1"/>
      <protection locked="0"/>
    </xf>
    <xf numFmtId="0" fontId="3" fillId="2" borderId="62" xfId="0" applyFont="1" applyFill="1" applyBorder="1" applyAlignment="1" applyProtection="1">
      <alignment vertical="center" wrapText="1"/>
      <protection locked="0"/>
    </xf>
    <xf numFmtId="0" fontId="3" fillId="2" borderId="63" xfId="0" applyFont="1" applyFill="1" applyBorder="1" applyAlignment="1" applyProtection="1">
      <alignment vertical="center" wrapText="1"/>
      <protection locked="0"/>
    </xf>
    <xf numFmtId="0" fontId="3" fillId="2" borderId="64" xfId="0" applyFont="1" applyFill="1" applyBorder="1" applyAlignment="1" applyProtection="1">
      <alignment vertical="center" wrapText="1"/>
      <protection locked="0"/>
    </xf>
    <xf numFmtId="0" fontId="0" fillId="2" borderId="62" xfId="0" applyFill="1" applyBorder="1" applyAlignment="1" applyProtection="1">
      <alignment vertical="center" wrapText="1"/>
      <protection locked="0"/>
    </xf>
    <xf numFmtId="0" fontId="2" fillId="0" borderId="65" xfId="0" applyFont="1" applyBorder="1" applyAlignment="1">
      <alignment horizontal="left" vertical="center" wrapText="1"/>
    </xf>
    <xf numFmtId="0" fontId="2" fillId="7" borderId="66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3" fillId="0" borderId="0" xfId="0" applyFont="1" applyAlignment="1">
      <alignment wrapText="1"/>
    </xf>
    <xf numFmtId="1" fontId="2" fillId="5" borderId="45" xfId="0" applyNumberFormat="1" applyFont="1" applyFill="1" applyBorder="1" applyAlignment="1">
      <alignment horizontal="center" vertical="center" wrapText="1"/>
    </xf>
    <xf numFmtId="1" fontId="2" fillId="5" borderId="58" xfId="0" applyNumberFormat="1" applyFont="1" applyFill="1" applyBorder="1" applyAlignment="1">
      <alignment horizontal="center" vertical="center" wrapText="1"/>
    </xf>
    <xf numFmtId="2" fontId="3" fillId="5" borderId="3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right" wrapText="1"/>
    </xf>
    <xf numFmtId="0" fontId="18" fillId="0" borderId="54" xfId="0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1" fontId="16" fillId="5" borderId="9" xfId="0" applyNumberFormat="1" applyFont="1" applyFill="1" applyBorder="1" applyAlignment="1">
      <alignment horizontal="left"/>
    </xf>
    <xf numFmtId="1" fontId="0" fillId="11" borderId="4" xfId="1" applyNumberFormat="1" applyFont="1" applyFill="1" applyBorder="1" applyProtection="1"/>
    <xf numFmtId="0" fontId="0" fillId="0" borderId="0" xfId="0" applyAlignment="1">
      <alignment horizontal="left" vertical="center" wrapText="1"/>
    </xf>
    <xf numFmtId="0" fontId="2" fillId="24" borderId="42" xfId="0" applyFont="1" applyFill="1" applyBorder="1" applyAlignment="1">
      <alignment horizontal="center" vertical="center" wrapText="1"/>
    </xf>
    <xf numFmtId="0" fontId="3" fillId="22" borderId="42" xfId="0" applyFont="1" applyFill="1" applyBorder="1" applyAlignment="1">
      <alignment vertical="center" wrapText="1"/>
    </xf>
    <xf numFmtId="0" fontId="3" fillId="11" borderId="42" xfId="0" applyFont="1" applyFill="1" applyBorder="1" applyAlignment="1">
      <alignment vertical="center" wrapText="1"/>
    </xf>
    <xf numFmtId="0" fontId="3" fillId="22" borderId="44" xfId="0" applyFont="1" applyFill="1" applyBorder="1" applyAlignment="1">
      <alignment vertical="center" wrapText="1"/>
    </xf>
    <xf numFmtId="0" fontId="3" fillId="22" borderId="31" xfId="0" applyFont="1" applyFill="1" applyBorder="1" applyAlignment="1">
      <alignment vertical="center" wrapText="1"/>
    </xf>
    <xf numFmtId="0" fontId="3" fillId="22" borderId="40" xfId="0" applyFont="1" applyFill="1" applyBorder="1" applyAlignment="1">
      <alignment vertical="center" wrapText="1"/>
    </xf>
    <xf numFmtId="0" fontId="3" fillId="22" borderId="42" xfId="0" applyFont="1" applyFill="1" applyBorder="1" applyAlignment="1">
      <alignment horizontal="center" vertical="center" wrapText="1"/>
    </xf>
    <xf numFmtId="0" fontId="3" fillId="22" borderId="45" xfId="0" applyFont="1" applyFill="1" applyBorder="1" applyAlignment="1">
      <alignment vertical="center" wrapText="1"/>
    </xf>
    <xf numFmtId="9" fontId="3" fillId="5" borderId="44" xfId="1" applyFont="1" applyFill="1" applyBorder="1" applyAlignment="1" applyProtection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11" borderId="44" xfId="0" applyFont="1" applyFill="1" applyBorder="1" applyAlignment="1">
      <alignment vertical="center" wrapText="1"/>
    </xf>
    <xf numFmtId="0" fontId="3" fillId="11" borderId="31" xfId="0" applyFont="1" applyFill="1" applyBorder="1" applyAlignment="1">
      <alignment vertical="center" wrapText="1"/>
    </xf>
    <xf numFmtId="0" fontId="3" fillId="11" borderId="56" xfId="0" applyFont="1" applyFill="1" applyBorder="1" applyAlignment="1">
      <alignment horizontal="center" vertical="center" wrapText="1"/>
    </xf>
    <xf numFmtId="0" fontId="3" fillId="11" borderId="45" xfId="0" applyFont="1" applyFill="1" applyBorder="1" applyAlignment="1">
      <alignment vertical="center" wrapText="1"/>
    </xf>
    <xf numFmtId="9" fontId="3" fillId="11" borderId="44" xfId="1" applyFont="1" applyFill="1" applyBorder="1" applyAlignment="1" applyProtection="1">
      <alignment horizontal="center" vertical="center" wrapText="1"/>
    </xf>
    <xf numFmtId="0" fontId="3" fillId="11" borderId="31" xfId="0" applyFont="1" applyFill="1" applyBorder="1" applyAlignment="1">
      <alignment horizontal="center" vertical="center" wrapText="1"/>
    </xf>
    <xf numFmtId="0" fontId="2" fillId="22" borderId="28" xfId="0" applyFont="1" applyFill="1" applyBorder="1" applyAlignment="1">
      <alignment horizontal="center" vertical="center" wrapText="1"/>
    </xf>
    <xf numFmtId="0" fontId="2" fillId="22" borderId="3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1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wrapText="1"/>
    </xf>
    <xf numFmtId="0" fontId="3" fillId="0" borderId="72" xfId="0" applyFont="1" applyBorder="1" applyAlignment="1" applyProtection="1">
      <alignment horizontal="center" vertical="center" wrapText="1"/>
      <protection locked="0"/>
    </xf>
    <xf numFmtId="0" fontId="3" fillId="0" borderId="74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vertical="center" wrapText="1"/>
    </xf>
    <xf numFmtId="2" fontId="0" fillId="0" borderId="27" xfId="0" applyNumberFormat="1" applyBorder="1" applyAlignment="1">
      <alignment wrapText="1"/>
    </xf>
    <xf numFmtId="0" fontId="0" fillId="0" borderId="27" xfId="0" applyBorder="1" applyAlignment="1">
      <alignment wrapText="1"/>
    </xf>
    <xf numFmtId="0" fontId="2" fillId="9" borderId="28" xfId="0" applyFont="1" applyFill="1" applyBorder="1" applyAlignment="1">
      <alignment horizontal="center" vertical="center" wrapText="1"/>
    </xf>
    <xf numFmtId="0" fontId="2" fillId="22" borderId="26" xfId="0" applyFont="1" applyFill="1" applyBorder="1" applyAlignment="1">
      <alignment horizontal="center" vertical="center" wrapText="1"/>
    </xf>
    <xf numFmtId="49" fontId="2" fillId="22" borderId="24" xfId="0" applyNumberFormat="1" applyFont="1" applyFill="1" applyBorder="1" applyAlignment="1">
      <alignment horizontal="center" vertical="center" wrapText="1"/>
    </xf>
    <xf numFmtId="0" fontId="2" fillId="24" borderId="40" xfId="0" applyFont="1" applyFill="1" applyBorder="1" applyAlignment="1">
      <alignment horizontal="center" vertical="center" wrapText="1"/>
    </xf>
    <xf numFmtId="1" fontId="2" fillId="5" borderId="23" xfId="0" applyNumberFormat="1" applyFont="1" applyFill="1" applyBorder="1" applyAlignment="1">
      <alignment horizontal="center" vertical="center" wrapText="1"/>
    </xf>
    <xf numFmtId="0" fontId="3" fillId="0" borderId="71" xfId="0" applyFont="1" applyBorder="1" applyAlignment="1" applyProtection="1">
      <alignment horizontal="center" vertical="center" wrapText="1"/>
      <protection locked="0"/>
    </xf>
    <xf numFmtId="1" fontId="2" fillId="5" borderId="43" xfId="0" applyNumberFormat="1" applyFont="1" applyFill="1" applyBorder="1" applyAlignment="1">
      <alignment horizontal="center" vertical="center" wrapText="1"/>
    </xf>
    <xf numFmtId="166" fontId="3" fillId="0" borderId="72" xfId="1" applyNumberFormat="1" applyFont="1" applyBorder="1" applyAlignment="1" applyProtection="1">
      <alignment horizontal="center" vertical="center" wrapText="1"/>
      <protection locked="0"/>
    </xf>
    <xf numFmtId="166" fontId="3" fillId="0" borderId="74" xfId="1" applyNumberFormat="1" applyFont="1" applyBorder="1" applyAlignment="1" applyProtection="1">
      <alignment horizontal="center" vertical="center" wrapText="1"/>
      <protection locked="0"/>
    </xf>
    <xf numFmtId="0" fontId="3" fillId="22" borderId="42" xfId="1" applyNumberFormat="1" applyFont="1" applyFill="1" applyBorder="1" applyAlignment="1" applyProtection="1">
      <alignment horizontal="center" vertical="center" wrapText="1"/>
    </xf>
    <xf numFmtId="1" fontId="2" fillId="10" borderId="45" xfId="0" applyNumberFormat="1" applyFont="1" applyFill="1" applyBorder="1" applyAlignment="1">
      <alignment horizontal="center" vertical="center" wrapText="1"/>
    </xf>
    <xf numFmtId="1" fontId="3" fillId="22" borderId="42" xfId="1" applyNumberFormat="1" applyFont="1" applyFill="1" applyBorder="1" applyAlignment="1" applyProtection="1">
      <alignment horizontal="center" vertical="center" wrapText="1"/>
    </xf>
    <xf numFmtId="2" fontId="3" fillId="22" borderId="42" xfId="1" applyNumberFormat="1" applyFont="1" applyFill="1" applyBorder="1" applyAlignment="1" applyProtection="1">
      <alignment horizontal="center" vertical="center" wrapText="1"/>
    </xf>
    <xf numFmtId="9" fontId="3" fillId="22" borderId="42" xfId="0" applyNumberFormat="1" applyFont="1" applyFill="1" applyBorder="1" applyAlignment="1">
      <alignment horizontal="center" vertical="center" wrapText="1"/>
    </xf>
    <xf numFmtId="166" fontId="3" fillId="22" borderId="42" xfId="1" applyNumberFormat="1" applyFont="1" applyFill="1" applyBorder="1" applyAlignment="1" applyProtection="1">
      <alignment horizontal="center" vertical="center" wrapText="1"/>
    </xf>
    <xf numFmtId="1" fontId="2" fillId="5" borderId="47" xfId="0" applyNumberFormat="1" applyFont="1" applyFill="1" applyBorder="1" applyAlignment="1">
      <alignment horizontal="center" vertical="center" wrapText="1"/>
    </xf>
    <xf numFmtId="1" fontId="28" fillId="23" borderId="42" xfId="1" applyNumberFormat="1" applyFont="1" applyFill="1" applyBorder="1" applyAlignment="1" applyProtection="1">
      <alignment horizontal="center" vertical="center" wrapText="1"/>
    </xf>
    <xf numFmtId="1" fontId="28" fillId="23" borderId="44" xfId="1" applyNumberFormat="1" applyFont="1" applyFill="1" applyBorder="1" applyAlignment="1" applyProtection="1">
      <alignment horizontal="center" vertical="center" wrapText="1"/>
    </xf>
    <xf numFmtId="1" fontId="3" fillId="22" borderId="31" xfId="1" applyNumberFormat="1" applyFont="1" applyFill="1" applyBorder="1" applyAlignment="1" applyProtection="1">
      <alignment horizontal="center" vertical="center" wrapText="1"/>
    </xf>
    <xf numFmtId="1" fontId="3" fillId="22" borderId="44" xfId="0" applyNumberFormat="1" applyFont="1" applyFill="1" applyBorder="1" applyAlignment="1">
      <alignment horizontal="center" vertical="center" wrapText="1"/>
    </xf>
    <xf numFmtId="1" fontId="3" fillId="22" borderId="42" xfId="0" applyNumberFormat="1" applyFont="1" applyFill="1" applyBorder="1" applyAlignment="1">
      <alignment horizontal="center" vertical="center" wrapText="1"/>
    </xf>
    <xf numFmtId="0" fontId="2" fillId="24" borderId="44" xfId="0" applyFont="1" applyFill="1" applyBorder="1" applyAlignment="1">
      <alignment horizontal="center" vertical="center" wrapText="1"/>
    </xf>
    <xf numFmtId="1" fontId="3" fillId="11" borderId="42" xfId="1" applyNumberFormat="1" applyFont="1" applyFill="1" applyBorder="1" applyAlignment="1" applyProtection="1">
      <alignment horizontal="center" vertical="center" wrapText="1"/>
    </xf>
    <xf numFmtId="166" fontId="3" fillId="11" borderId="42" xfId="1" quotePrefix="1" applyNumberFormat="1" applyFont="1" applyFill="1" applyBorder="1" applyAlignment="1" applyProtection="1">
      <alignment horizontal="center" vertical="center" wrapText="1"/>
    </xf>
    <xf numFmtId="1" fontId="2" fillId="10" borderId="44" xfId="0" applyNumberFormat="1" applyFont="1" applyFill="1" applyBorder="1" applyAlignment="1">
      <alignment horizontal="center" vertical="center" wrapText="1"/>
    </xf>
    <xf numFmtId="1" fontId="2" fillId="5" borderId="4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11" borderId="44" xfId="0" applyFont="1" applyFill="1" applyBorder="1" applyAlignment="1">
      <alignment horizontal="center" vertical="center" wrapText="1"/>
    </xf>
    <xf numFmtId="1" fontId="2" fillId="10" borderId="31" xfId="0" applyNumberFormat="1" applyFont="1" applyFill="1" applyBorder="1" applyAlignment="1">
      <alignment horizontal="center" vertical="center" wrapText="1"/>
    </xf>
    <xf numFmtId="165" fontId="3" fillId="0" borderId="0" xfId="0" quotePrefix="1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right" vertical="top" wrapText="1"/>
    </xf>
    <xf numFmtId="0" fontId="2" fillId="0" borderId="0" xfId="0" applyFont="1" applyAlignment="1">
      <alignment horizontal="left" wrapText="1"/>
    </xf>
    <xf numFmtId="0" fontId="8" fillId="0" borderId="0" xfId="2" applyAlignment="1" applyProtection="1">
      <alignment wrapText="1"/>
    </xf>
    <xf numFmtId="0" fontId="26" fillId="0" borderId="0" xfId="0" applyFont="1" applyAlignment="1">
      <alignment wrapText="1"/>
    </xf>
    <xf numFmtId="0" fontId="3" fillId="22" borderId="37" xfId="0" applyFont="1" applyFill="1" applyBorder="1" applyAlignment="1">
      <alignment horizontal="center" vertical="center" wrapText="1"/>
    </xf>
    <xf numFmtId="0" fontId="3" fillId="11" borderId="28" xfId="0" applyFont="1" applyFill="1" applyBorder="1" applyAlignment="1">
      <alignment vertical="center" wrapText="1"/>
    </xf>
    <xf numFmtId="0" fontId="3" fillId="11" borderId="40" xfId="0" applyFont="1" applyFill="1" applyBorder="1" applyAlignment="1">
      <alignment vertical="center" wrapText="1"/>
    </xf>
    <xf numFmtId="165" fontId="3" fillId="11" borderId="75" xfId="0" applyNumberFormat="1" applyFont="1" applyFill="1" applyBorder="1" applyAlignment="1">
      <alignment horizontal="center" vertical="center" wrapText="1"/>
    </xf>
    <xf numFmtId="0" fontId="3" fillId="11" borderId="67" xfId="0" applyFont="1" applyFill="1" applyBorder="1" applyAlignment="1">
      <alignment vertical="center" wrapText="1"/>
    </xf>
    <xf numFmtId="0" fontId="3" fillId="11" borderId="0" xfId="0" applyFont="1" applyFill="1" applyAlignment="1">
      <alignment wrapText="1"/>
    </xf>
    <xf numFmtId="0" fontId="3" fillId="11" borderId="41" xfId="0" applyFont="1" applyFill="1" applyBorder="1" applyAlignment="1">
      <alignment horizontal="center" vertical="center" wrapText="1"/>
    </xf>
    <xf numFmtId="165" fontId="3" fillId="11" borderId="40" xfId="0" applyNumberFormat="1" applyFont="1" applyFill="1" applyBorder="1" applyAlignment="1">
      <alignment horizontal="center" vertical="center" wrapText="1"/>
    </xf>
    <xf numFmtId="165" fontId="3" fillId="11" borderId="42" xfId="0" applyNumberFormat="1" applyFont="1" applyFill="1" applyBorder="1" applyAlignment="1">
      <alignment horizontal="center" vertical="center" wrapText="1"/>
    </xf>
    <xf numFmtId="1" fontId="2" fillId="22" borderId="45" xfId="0" applyNumberFormat="1" applyFont="1" applyFill="1" applyBorder="1" applyAlignment="1">
      <alignment horizontal="center" vertical="center" wrapText="1"/>
    </xf>
    <xf numFmtId="9" fontId="3" fillId="22" borderId="40" xfId="1" applyFont="1" applyFill="1" applyBorder="1" applyAlignment="1" applyProtection="1">
      <alignment horizontal="center" vertical="center" wrapText="1"/>
    </xf>
    <xf numFmtId="166" fontId="3" fillId="22" borderId="40" xfId="1" quotePrefix="1" applyNumberFormat="1" applyFont="1" applyFill="1" applyBorder="1" applyAlignment="1" applyProtection="1">
      <alignment horizontal="center" vertical="center" wrapText="1"/>
    </xf>
    <xf numFmtId="1" fontId="2" fillId="5" borderId="28" xfId="0" applyNumberFormat="1" applyFont="1" applyFill="1" applyBorder="1" applyAlignment="1">
      <alignment horizontal="center" vertical="center" wrapText="1"/>
    </xf>
    <xf numFmtId="0" fontId="3" fillId="22" borderId="37" xfId="0" applyFont="1" applyFill="1" applyBorder="1" applyAlignment="1">
      <alignment vertical="center" wrapText="1"/>
    </xf>
    <xf numFmtId="165" fontId="3" fillId="22" borderId="37" xfId="0" applyNumberFormat="1" applyFont="1" applyFill="1" applyBorder="1" applyAlignment="1">
      <alignment horizontal="center" vertical="center" wrapText="1"/>
    </xf>
    <xf numFmtId="1" fontId="2" fillId="22" borderId="46" xfId="0" applyNumberFormat="1" applyFont="1" applyFill="1" applyBorder="1" applyAlignment="1">
      <alignment horizontal="center" vertical="center" wrapText="1"/>
    </xf>
    <xf numFmtId="0" fontId="3" fillId="11" borderId="75" xfId="0" applyFont="1" applyFill="1" applyBorder="1" applyAlignment="1">
      <alignment horizontal="center" vertical="center" wrapText="1"/>
    </xf>
    <xf numFmtId="0" fontId="3" fillId="5" borderId="75" xfId="0" applyFont="1" applyFill="1" applyBorder="1" applyAlignment="1">
      <alignment horizontal="center" vertical="center" wrapText="1"/>
    </xf>
    <xf numFmtId="2" fontId="3" fillId="5" borderId="40" xfId="0" applyNumberFormat="1" applyFont="1" applyFill="1" applyBorder="1" applyAlignment="1">
      <alignment horizontal="center" vertical="center" wrapText="1"/>
    </xf>
    <xf numFmtId="1" fontId="2" fillId="5" borderId="76" xfId="0" applyNumberFormat="1" applyFont="1" applyFill="1" applyBorder="1" applyAlignment="1">
      <alignment horizontal="center" vertical="center" wrapText="1"/>
    </xf>
    <xf numFmtId="1" fontId="41" fillId="10" borderId="45" xfId="0" applyNumberFormat="1" applyFont="1" applyFill="1" applyBorder="1" applyAlignment="1">
      <alignment horizontal="center" vertical="center" wrapText="1"/>
    </xf>
    <xf numFmtId="0" fontId="3" fillId="11" borderId="68" xfId="0" applyFont="1" applyFill="1" applyBorder="1" applyAlignment="1">
      <alignment vertical="top" wrapText="1"/>
    </xf>
    <xf numFmtId="0" fontId="2" fillId="0" borderId="0" xfId="0" applyFont="1" applyAlignment="1">
      <alignment horizontal="right" wrapText="1"/>
    </xf>
    <xf numFmtId="14" fontId="3" fillId="0" borderId="0" xfId="0" applyNumberFormat="1" applyFont="1" applyAlignment="1">
      <alignment horizontal="left" wrapText="1"/>
    </xf>
    <xf numFmtId="0" fontId="2" fillId="0" borderId="4" xfId="0" applyFont="1" applyBorder="1" applyAlignment="1">
      <alignment horizontal="right" wrapText="1"/>
    </xf>
    <xf numFmtId="0" fontId="0" fillId="0" borderId="4" xfId="0" applyBorder="1" applyAlignment="1">
      <alignment wrapText="1"/>
    </xf>
    <xf numFmtId="0" fontId="2" fillId="0" borderId="26" xfId="0" applyFont="1" applyBorder="1" applyAlignment="1">
      <alignment horizontal="right" wrapText="1"/>
    </xf>
    <xf numFmtId="14" fontId="3" fillId="0" borderId="77" xfId="0" applyNumberFormat="1" applyFont="1" applyBorder="1" applyAlignment="1">
      <alignment horizontal="left" wrapText="1"/>
    </xf>
    <xf numFmtId="49" fontId="3" fillId="0" borderId="77" xfId="0" applyNumberFormat="1" applyFont="1" applyBorder="1" applyAlignment="1">
      <alignment wrapText="1"/>
    </xf>
    <xf numFmtId="0" fontId="3" fillId="20" borderId="42" xfId="0" applyFont="1" applyFill="1" applyBorder="1" applyAlignment="1">
      <alignment horizontal="center" vertical="center" wrapText="1"/>
    </xf>
    <xf numFmtId="0" fontId="44" fillId="5" borderId="56" xfId="0" applyFont="1" applyFill="1" applyBorder="1" applyAlignment="1">
      <alignment horizontal="center" vertical="center" wrapText="1"/>
    </xf>
    <xf numFmtId="10" fontId="3" fillId="11" borderId="57" xfId="0" applyNumberFormat="1" applyFont="1" applyFill="1" applyBorder="1" applyAlignment="1">
      <alignment horizontal="center" vertical="center" wrapText="1"/>
    </xf>
    <xf numFmtId="10" fontId="3" fillId="5" borderId="44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0" fontId="3" fillId="6" borderId="0" xfId="0" applyFont="1" applyFill="1" applyAlignment="1">
      <alignment horizontal="center" vertical="center" wrapText="1"/>
    </xf>
    <xf numFmtId="0" fontId="2" fillId="25" borderId="0" xfId="0" applyFont="1" applyFill="1" applyAlignment="1">
      <alignment horizontal="center" vertical="center" wrapText="1"/>
    </xf>
    <xf numFmtId="1" fontId="3" fillId="6" borderId="0" xfId="1" applyNumberFormat="1" applyFont="1" applyFill="1" applyBorder="1" applyAlignment="1" applyProtection="1">
      <alignment horizontal="center" vertical="center" wrapText="1"/>
    </xf>
    <xf numFmtId="1" fontId="2" fillId="6" borderId="0" xfId="0" applyNumberFormat="1" applyFont="1" applyFill="1" applyAlignment="1">
      <alignment horizontal="center" vertical="center" wrapText="1"/>
    </xf>
    <xf numFmtId="0" fontId="2" fillId="24" borderId="31" xfId="0" applyFont="1" applyFill="1" applyBorder="1" applyAlignment="1">
      <alignment horizontal="center" vertical="center" wrapText="1"/>
    </xf>
    <xf numFmtId="1" fontId="3" fillId="11" borderId="31" xfId="1" applyNumberFormat="1" applyFont="1" applyFill="1" applyBorder="1" applyAlignment="1" applyProtection="1">
      <alignment horizontal="center" vertical="center" wrapText="1"/>
    </xf>
    <xf numFmtId="1" fontId="2" fillId="6" borderId="4" xfId="0" applyNumberFormat="1" applyFont="1" applyFill="1" applyBorder="1" applyAlignment="1">
      <alignment horizontal="center" vertical="center" wrapText="1"/>
    </xf>
    <xf numFmtId="0" fontId="2" fillId="25" borderId="7" xfId="0" applyFont="1" applyFill="1" applyBorder="1" applyAlignment="1">
      <alignment horizontal="center" vertical="center" wrapText="1"/>
    </xf>
    <xf numFmtId="0" fontId="2" fillId="25" borderId="7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7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vertical="center" wrapText="1"/>
    </xf>
    <xf numFmtId="0" fontId="3" fillId="6" borderId="71" xfId="0" applyFont="1" applyFill="1" applyBorder="1" applyAlignment="1">
      <alignment vertical="center" wrapText="1"/>
    </xf>
    <xf numFmtId="0" fontId="3" fillId="11" borderId="44" xfId="1" applyNumberFormat="1" applyFont="1" applyFill="1" applyBorder="1" applyAlignment="1" applyProtection="1">
      <alignment horizontal="center" vertical="center" wrapText="1"/>
    </xf>
    <xf numFmtId="1" fontId="2" fillId="6" borderId="3" xfId="0" applyNumberFormat="1" applyFont="1" applyFill="1" applyBorder="1" applyAlignment="1">
      <alignment horizontal="center" vertical="center" wrapText="1"/>
    </xf>
    <xf numFmtId="1" fontId="42" fillId="10" borderId="31" xfId="0" applyNumberFormat="1" applyFont="1" applyFill="1" applyBorder="1" applyAlignment="1">
      <alignment horizontal="center" vertical="center" wrapText="1"/>
    </xf>
    <xf numFmtId="0" fontId="0" fillId="0" borderId="69" xfId="0" applyBorder="1" applyAlignment="1">
      <alignment vertical="center" wrapText="1"/>
    </xf>
    <xf numFmtId="0" fontId="12" fillId="5" borderId="51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right"/>
    </xf>
    <xf numFmtId="0" fontId="2" fillId="3" borderId="80" xfId="0" applyFont="1" applyFill="1" applyBorder="1" applyAlignment="1">
      <alignment horizontal="center" vertical="center" wrapText="1"/>
    </xf>
    <xf numFmtId="0" fontId="46" fillId="0" borderId="4" xfId="0" applyFont="1" applyBorder="1" applyAlignment="1">
      <alignment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3" fillId="5" borderId="40" xfId="0" applyFont="1" applyFill="1" applyBorder="1" applyAlignment="1">
      <alignment vertical="center" wrapText="1"/>
    </xf>
    <xf numFmtId="0" fontId="3" fillId="5" borderId="42" xfId="0" applyFont="1" applyFill="1" applyBorder="1" applyAlignment="1">
      <alignment vertical="center" wrapText="1"/>
    </xf>
    <xf numFmtId="0" fontId="2" fillId="0" borderId="0" xfId="0" applyFont="1" applyAlignment="1">
      <alignment horizontal="left" vertical="top"/>
    </xf>
    <xf numFmtId="0" fontId="8" fillId="0" borderId="0" xfId="2" applyAlignment="1" applyProtection="1"/>
    <xf numFmtId="0" fontId="3" fillId="0" borderId="1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wrapText="1"/>
    </xf>
    <xf numFmtId="0" fontId="48" fillId="0" borderId="11" xfId="0" applyFont="1" applyBorder="1"/>
    <xf numFmtId="2" fontId="3" fillId="22" borderId="42" xfId="1" quotePrefix="1" applyNumberFormat="1" applyFont="1" applyFill="1" applyBorder="1" applyAlignment="1" applyProtection="1">
      <alignment horizontal="center" vertical="center" wrapText="1"/>
    </xf>
    <xf numFmtId="1" fontId="0" fillId="11" borderId="4" xfId="0" applyNumberFormat="1" applyFill="1" applyBorder="1"/>
    <xf numFmtId="1" fontId="3" fillId="0" borderId="72" xfId="1" applyNumberFormat="1" applyFont="1" applyBorder="1" applyAlignment="1" applyProtection="1">
      <alignment horizontal="center" vertical="center" wrapText="1"/>
      <protection locked="0"/>
    </xf>
    <xf numFmtId="1" fontId="3" fillId="0" borderId="6" xfId="1" applyNumberFormat="1" applyFont="1" applyBorder="1" applyAlignment="1" applyProtection="1">
      <alignment horizontal="center" vertical="center" wrapText="1"/>
      <protection locked="0"/>
    </xf>
    <xf numFmtId="2" fontId="3" fillId="0" borderId="72" xfId="1" applyNumberFormat="1" applyFont="1" applyBorder="1" applyAlignment="1" applyProtection="1">
      <alignment horizontal="center" vertical="center" wrapText="1"/>
      <protection locked="0"/>
    </xf>
    <xf numFmtId="1" fontId="3" fillId="11" borderId="44" xfId="0" quotePrefix="1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left" wrapText="1"/>
    </xf>
    <xf numFmtId="0" fontId="49" fillId="22" borderId="40" xfId="0" applyFont="1" applyFill="1" applyBorder="1" applyAlignment="1">
      <alignment vertical="center" wrapText="1"/>
    </xf>
    <xf numFmtId="0" fontId="49" fillId="22" borderId="40" xfId="0" applyFont="1" applyFill="1" applyBorder="1" applyAlignment="1">
      <alignment horizontal="center" vertical="center" wrapText="1"/>
    </xf>
    <xf numFmtId="0" fontId="49" fillId="22" borderId="40" xfId="1" applyNumberFormat="1" applyFont="1" applyFill="1" applyBorder="1" applyAlignment="1" applyProtection="1">
      <alignment horizontal="center" vertical="center" wrapText="1"/>
    </xf>
    <xf numFmtId="0" fontId="0" fillId="0" borderId="0" xfId="0" quotePrefix="1" applyAlignment="1">
      <alignment horizontal="left" wrapText="1"/>
    </xf>
    <xf numFmtId="0" fontId="49" fillId="0" borderId="0" xfId="0" applyFont="1" applyAlignment="1">
      <alignment horizontal="left" wrapText="1"/>
    </xf>
    <xf numFmtId="1" fontId="17" fillId="0" borderId="0" xfId="0" applyNumberFormat="1" applyFont="1" applyAlignment="1">
      <alignment horizontal="left" vertical="center" wrapText="1"/>
    </xf>
    <xf numFmtId="2" fontId="0" fillId="0" borderId="0" xfId="0" applyNumberFormat="1" applyAlignment="1">
      <alignment horizontal="left" wrapText="1"/>
    </xf>
    <xf numFmtId="1" fontId="28" fillId="0" borderId="0" xfId="0" applyNumberFormat="1" applyFont="1" applyAlignment="1">
      <alignment horizontal="center" vertical="center" wrapText="1"/>
    </xf>
    <xf numFmtId="1" fontId="3" fillId="21" borderId="0" xfId="0" applyNumberFormat="1" applyFont="1" applyFill="1" applyAlignment="1">
      <alignment horizontal="center" vertical="center" wrapText="1"/>
    </xf>
    <xf numFmtId="1" fontId="28" fillId="0" borderId="56" xfId="0" applyNumberFormat="1" applyFont="1" applyBorder="1" applyAlignment="1">
      <alignment horizontal="center" vertical="center" wrapText="1"/>
    </xf>
    <xf numFmtId="1" fontId="3" fillId="21" borderId="56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Alignment="1">
      <alignment horizontal="center" wrapText="1"/>
    </xf>
    <xf numFmtId="0" fontId="50" fillId="11" borderId="56" xfId="0" applyFont="1" applyFill="1" applyBorder="1" applyAlignment="1">
      <alignment wrapText="1"/>
    </xf>
    <xf numFmtId="1" fontId="50" fillId="8" borderId="7" xfId="0" applyNumberFormat="1" applyFont="1" applyFill="1" applyBorder="1" applyAlignment="1">
      <alignment wrapText="1"/>
    </xf>
    <xf numFmtId="0" fontId="50" fillId="8" borderId="7" xfId="0" applyFont="1" applyFill="1" applyBorder="1" applyAlignment="1">
      <alignment wrapText="1"/>
    </xf>
    <xf numFmtId="0" fontId="50" fillId="8" borderId="7" xfId="0" applyFont="1" applyFill="1" applyBorder="1" applyAlignment="1">
      <alignment horizontal="center" wrapText="1"/>
    </xf>
    <xf numFmtId="2" fontId="46" fillId="19" borderId="7" xfId="0" applyNumberFormat="1" applyFont="1" applyFill="1" applyBorder="1" applyAlignment="1">
      <alignment horizontal="center" wrapText="1"/>
    </xf>
    <xf numFmtId="0" fontId="46" fillId="19" borderId="7" xfId="0" applyFont="1" applyFill="1" applyBorder="1" applyAlignment="1">
      <alignment horizontal="center" wrapText="1"/>
    </xf>
    <xf numFmtId="1" fontId="3" fillId="6" borderId="71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7" xfId="1" applyNumberFormat="1" applyFont="1" applyFill="1" applyBorder="1" applyAlignment="1" applyProtection="1">
      <alignment horizontal="center" vertical="center" wrapText="1"/>
      <protection locked="0"/>
    </xf>
    <xf numFmtId="1" fontId="0" fillId="0" borderId="72" xfId="0" applyNumberFormat="1" applyBorder="1" applyAlignment="1" applyProtection="1">
      <alignment horizontal="left" vertical="center" wrapText="1"/>
      <protection locked="0"/>
    </xf>
    <xf numFmtId="1" fontId="0" fillId="0" borderId="72" xfId="0" applyNumberFormat="1" applyBorder="1" applyAlignment="1" applyProtection="1">
      <alignment horizontal="center" vertical="center" wrapText="1"/>
      <protection locked="0"/>
    </xf>
    <xf numFmtId="0" fontId="0" fillId="0" borderId="72" xfId="0" applyBorder="1" applyAlignment="1" applyProtection="1">
      <alignment horizontal="left" vertical="center" wrapText="1"/>
      <protection locked="0"/>
    </xf>
    <xf numFmtId="0" fontId="0" fillId="0" borderId="72" xfId="0" applyBorder="1" applyAlignment="1" applyProtection="1">
      <alignment horizontal="center" vertical="center" wrapText="1"/>
      <protection locked="0"/>
    </xf>
    <xf numFmtId="0" fontId="0" fillId="0" borderId="78" xfId="0" applyBorder="1" applyAlignment="1" applyProtection="1">
      <alignment horizontal="left" vertical="center" wrapText="1"/>
      <protection locked="0"/>
    </xf>
    <xf numFmtId="0" fontId="0" fillId="0" borderId="78" xfId="0" applyBorder="1" applyAlignment="1" applyProtection="1">
      <alignment horizontal="center" vertical="center" wrapText="1"/>
      <protection locked="0"/>
    </xf>
    <xf numFmtId="0" fontId="0" fillId="0" borderId="69" xfId="0" applyBorder="1" applyAlignment="1" applyProtection="1">
      <alignment horizontal="left" vertical="center" wrapText="1"/>
      <protection locked="0"/>
    </xf>
    <xf numFmtId="0" fontId="0" fillId="0" borderId="69" xfId="0" applyBorder="1" applyAlignment="1" applyProtection="1">
      <alignment horizontal="center" vertical="center" wrapText="1"/>
      <protection locked="0"/>
    </xf>
    <xf numFmtId="0" fontId="48" fillId="3" borderId="4" xfId="0" applyFont="1" applyFill="1" applyBorder="1" applyAlignment="1">
      <alignment horizontal="center" vertical="center" wrapText="1"/>
    </xf>
    <xf numFmtId="0" fontId="46" fillId="11" borderId="67" xfId="0" applyFont="1" applyFill="1" applyBorder="1" applyAlignment="1">
      <alignment vertical="center" wrapText="1"/>
    </xf>
    <xf numFmtId="0" fontId="46" fillId="22" borderId="42" xfId="0" applyFont="1" applyFill="1" applyBorder="1" applyAlignment="1">
      <alignment vertical="center" wrapText="1"/>
    </xf>
    <xf numFmtId="0" fontId="46" fillId="22" borderId="44" xfId="0" applyFont="1" applyFill="1" applyBorder="1" applyAlignment="1">
      <alignment vertical="center" wrapText="1"/>
    </xf>
    <xf numFmtId="1" fontId="46" fillId="20" borderId="42" xfId="1" applyNumberFormat="1" applyFont="1" applyFill="1" applyBorder="1" applyAlignment="1" applyProtection="1">
      <alignment horizontal="center" vertical="center" wrapText="1"/>
    </xf>
    <xf numFmtId="1" fontId="46" fillId="20" borderId="44" xfId="1" applyNumberFormat="1" applyFont="1" applyFill="1" applyBorder="1" applyAlignment="1" applyProtection="1">
      <alignment horizontal="center" vertical="center" wrapText="1"/>
    </xf>
    <xf numFmtId="0" fontId="46" fillId="22" borderId="42" xfId="0" applyFont="1" applyFill="1" applyBorder="1" applyAlignment="1">
      <alignment horizontal="center" vertical="center" wrapText="1"/>
    </xf>
    <xf numFmtId="0" fontId="46" fillId="20" borderId="42" xfId="0" applyFont="1" applyFill="1" applyBorder="1" applyAlignment="1">
      <alignment horizontal="center" vertical="center" wrapText="1"/>
    </xf>
    <xf numFmtId="0" fontId="46" fillId="20" borderId="37" xfId="0" applyFont="1" applyFill="1" applyBorder="1" applyAlignment="1">
      <alignment horizontal="center" vertical="center" wrapText="1"/>
    </xf>
    <xf numFmtId="0" fontId="28" fillId="11" borderId="31" xfId="0" applyFont="1" applyFill="1" applyBorder="1" applyAlignment="1">
      <alignment vertical="center" wrapText="1"/>
    </xf>
    <xf numFmtId="1" fontId="2" fillId="5" borderId="44" xfId="0" applyNumberFormat="1" applyFont="1" applyFill="1" applyBorder="1" applyAlignment="1" applyProtection="1">
      <alignment horizontal="center" vertical="center" wrapText="1"/>
      <protection locked="0"/>
    </xf>
    <xf numFmtId="1" fontId="2" fillId="5" borderId="37" xfId="0" applyNumberFormat="1" applyFont="1" applyFill="1" applyBorder="1" applyAlignment="1" applyProtection="1">
      <alignment horizontal="center" vertical="center" wrapText="1"/>
      <protection locked="0"/>
    </xf>
    <xf numFmtId="0" fontId="28" fillId="11" borderId="82" xfId="0" applyFont="1" applyFill="1" applyBorder="1" applyAlignment="1">
      <alignment vertical="center" wrapText="1"/>
    </xf>
    <xf numFmtId="0" fontId="3" fillId="11" borderId="81" xfId="0" applyFont="1" applyFill="1" applyBorder="1" applyAlignment="1">
      <alignment vertical="center" wrapText="1"/>
    </xf>
    <xf numFmtId="0" fontId="28" fillId="11" borderId="44" xfId="0" applyFont="1" applyFill="1" applyBorder="1" applyAlignment="1">
      <alignment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left" vertical="center"/>
    </xf>
    <xf numFmtId="0" fontId="5" fillId="5" borderId="23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8" fillId="0" borderId="5" xfId="2" applyBorder="1" applyAlignment="1" applyProtection="1">
      <alignment horizontal="left" vertical="center" wrapText="1"/>
    </xf>
    <xf numFmtId="0" fontId="8" fillId="0" borderId="6" xfId="2" applyBorder="1" applyAlignment="1" applyProtection="1">
      <alignment horizontal="left" vertical="center" wrapText="1"/>
    </xf>
    <xf numFmtId="1" fontId="9" fillId="2" borderId="1" xfId="0" applyNumberFormat="1" applyFont="1" applyFill="1" applyBorder="1" applyAlignment="1" applyProtection="1">
      <alignment horizontal="right"/>
      <protection locked="0"/>
    </xf>
    <xf numFmtId="1" fontId="9" fillId="2" borderId="3" xfId="0" applyNumberFormat="1" applyFont="1" applyFill="1" applyBorder="1" applyAlignment="1" applyProtection="1">
      <alignment horizontal="right"/>
      <protection locked="0"/>
    </xf>
    <xf numFmtId="1" fontId="3" fillId="2" borderId="4" xfId="0" applyNumberFormat="1" applyFont="1" applyFill="1" applyBorder="1" applyAlignment="1" applyProtection="1">
      <alignment horizontal="right"/>
      <protection locked="0"/>
    </xf>
    <xf numFmtId="1" fontId="10" fillId="4" borderId="4" xfId="0" applyNumberFormat="1" applyFont="1" applyFill="1" applyBorder="1" applyAlignment="1">
      <alignment horizontal="right"/>
    </xf>
    <xf numFmtId="1" fontId="0" fillId="2" borderId="4" xfId="0" applyNumberFormat="1" applyFill="1" applyBorder="1" applyAlignment="1" applyProtection="1">
      <alignment horizontal="right"/>
      <protection locked="0"/>
    </xf>
    <xf numFmtId="1" fontId="10" fillId="4" borderId="20" xfId="0" applyNumberFormat="1" applyFont="1" applyFill="1" applyBorder="1" applyAlignment="1">
      <alignment horizontal="right"/>
    </xf>
    <xf numFmtId="1" fontId="10" fillId="4" borderId="53" xfId="0" applyNumberFormat="1" applyFont="1" applyFill="1" applyBorder="1" applyAlignment="1">
      <alignment horizontal="right"/>
    </xf>
    <xf numFmtId="0" fontId="0" fillId="0" borderId="4" xfId="0" applyBorder="1" applyAlignment="1" applyProtection="1">
      <alignment horizontal="left" wrapText="1"/>
      <protection locked="0"/>
    </xf>
    <xf numFmtId="14" fontId="3" fillId="2" borderId="4" xfId="0" applyNumberFormat="1" applyFont="1" applyFill="1" applyBorder="1" applyAlignment="1" applyProtection="1">
      <alignment horizontal="left" wrapText="1"/>
      <protection locked="0"/>
    </xf>
    <xf numFmtId="1" fontId="3" fillId="2" borderId="5" xfId="0" applyNumberFormat="1" applyFont="1" applyFill="1" applyBorder="1" applyAlignment="1" applyProtection="1">
      <alignment horizontal="left" wrapText="1"/>
      <protection locked="0"/>
    </xf>
    <xf numFmtId="0" fontId="15" fillId="0" borderId="1" xfId="0" applyFont="1" applyBorder="1" applyAlignment="1">
      <alignment horizontal="left" wrapText="1"/>
    </xf>
    <xf numFmtId="0" fontId="15" fillId="0" borderId="2" xfId="0" applyFont="1" applyBorder="1" applyAlignment="1">
      <alignment horizontal="left" wrapText="1"/>
    </xf>
    <xf numFmtId="0" fontId="15" fillId="0" borderId="54" xfId="0" applyFont="1" applyBorder="1" applyAlignment="1">
      <alignment horizontal="left" wrapText="1"/>
    </xf>
    <xf numFmtId="0" fontId="15" fillId="0" borderId="53" xfId="0" applyFont="1" applyBorder="1" applyAlignment="1">
      <alignment horizontal="left" wrapText="1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36" fillId="2" borderId="18" xfId="0" applyFont="1" applyFill="1" applyBorder="1" applyAlignment="1" applyProtection="1">
      <alignment horizontal="center" vertical="center" wrapText="1"/>
      <protection locked="0"/>
    </xf>
    <xf numFmtId="0" fontId="36" fillId="2" borderId="15" xfId="0" applyFont="1" applyFill="1" applyBorder="1" applyAlignment="1" applyProtection="1">
      <alignment horizontal="center" vertical="center" wrapText="1"/>
      <protection locked="0"/>
    </xf>
    <xf numFmtId="0" fontId="5" fillId="5" borderId="8" xfId="0" applyFont="1" applyFill="1" applyBorder="1" applyAlignment="1">
      <alignment horizontal="left" vertical="center" wrapText="1"/>
    </xf>
    <xf numFmtId="0" fontId="5" fillId="5" borderId="10" xfId="0" applyFont="1" applyFill="1" applyBorder="1" applyAlignment="1">
      <alignment horizontal="left" vertical="center" wrapText="1"/>
    </xf>
    <xf numFmtId="0" fontId="17" fillId="5" borderId="51" xfId="0" applyFont="1" applyFill="1" applyBorder="1" applyAlignment="1">
      <alignment horizontal="left" vertical="center" wrapText="1"/>
    </xf>
    <xf numFmtId="0" fontId="17" fillId="5" borderId="23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15" fillId="0" borderId="20" xfId="0" applyFont="1" applyBorder="1" applyAlignment="1">
      <alignment horizontal="right"/>
    </xf>
    <xf numFmtId="0" fontId="15" fillId="0" borderId="53" xfId="0" applyFont="1" applyBorder="1" applyAlignment="1">
      <alignment horizontal="right"/>
    </xf>
    <xf numFmtId="0" fontId="5" fillId="5" borderId="52" xfId="0" applyFont="1" applyFill="1" applyBorder="1" applyAlignment="1">
      <alignment horizontal="left"/>
    </xf>
    <xf numFmtId="0" fontId="5" fillId="5" borderId="5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53" xfId="0" applyFont="1" applyBorder="1" applyAlignment="1">
      <alignment horizontal="left"/>
    </xf>
    <xf numFmtId="0" fontId="5" fillId="5" borderId="8" xfId="0" applyFont="1" applyFill="1" applyBorder="1" applyAlignment="1">
      <alignment horizontal="left"/>
    </xf>
    <xf numFmtId="0" fontId="5" fillId="5" borderId="10" xfId="0" applyFont="1" applyFill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6" fillId="0" borderId="19" xfId="0" applyFont="1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46" fillId="0" borderId="19" xfId="0" applyFont="1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1" xfId="0" quotePrefix="1" applyBorder="1" applyAlignment="1">
      <alignment horizontal="left" vertical="top" wrapText="1"/>
    </xf>
    <xf numFmtId="0" fontId="0" fillId="0" borderId="2" xfId="0" quotePrefix="1" applyBorder="1" applyAlignment="1">
      <alignment horizontal="left" vertical="top" wrapText="1"/>
    </xf>
    <xf numFmtId="0" fontId="0" fillId="0" borderId="79" xfId="0" quotePrefix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2" fillId="0" borderId="28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7" xfId="0" applyFont="1" applyBorder="1" applyAlignment="1">
      <alignment horizontal="left" vertical="center" wrapText="1"/>
    </xf>
    <xf numFmtId="0" fontId="25" fillId="9" borderId="36" xfId="0" applyFont="1" applyFill="1" applyBorder="1" applyAlignment="1">
      <alignment horizontal="center" vertical="center" wrapText="1"/>
    </xf>
    <xf numFmtId="0" fontId="25" fillId="9" borderId="70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48" fillId="22" borderId="19" xfId="0" applyFont="1" applyFill="1" applyBorder="1" applyAlignment="1">
      <alignment horizontal="center" vertical="center" wrapText="1"/>
    </xf>
    <xf numFmtId="0" fontId="48" fillId="22" borderId="30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48" fillId="3" borderId="34" xfId="0" applyFont="1" applyFill="1" applyBorder="1" applyAlignment="1">
      <alignment horizontal="center" vertical="center" wrapText="1"/>
    </xf>
    <xf numFmtId="0" fontId="48" fillId="3" borderId="38" xfId="0" applyFont="1" applyFill="1" applyBorder="1" applyAlignment="1">
      <alignment horizontal="center" vertical="center" wrapText="1"/>
    </xf>
    <xf numFmtId="0" fontId="48" fillId="3" borderId="35" xfId="0" applyFont="1" applyFill="1" applyBorder="1" applyAlignment="1">
      <alignment horizontal="center" vertical="center" wrapText="1"/>
    </xf>
    <xf numFmtId="0" fontId="48" fillId="3" borderId="39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left" wrapText="1"/>
    </xf>
    <xf numFmtId="0" fontId="0" fillId="0" borderId="53" xfId="0" applyBorder="1" applyAlignment="1">
      <alignment horizontal="left" wrapText="1"/>
    </xf>
    <xf numFmtId="0" fontId="0" fillId="0" borderId="27" xfId="0" applyBorder="1" applyAlignment="1">
      <alignment horizontal="left" wrapText="1"/>
    </xf>
    <xf numFmtId="0" fontId="0" fillId="0" borderId="55" xfId="0" applyBorder="1" applyAlignment="1">
      <alignment horizontal="left" wrapText="1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9" fontId="15" fillId="9" borderId="4" xfId="0" applyNumberFormat="1" applyFont="1" applyFill="1" applyBorder="1" applyAlignment="1">
      <alignment horizontal="left" wrapText="1"/>
    </xf>
    <xf numFmtId="0" fontId="48" fillId="0" borderId="1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5" fillId="14" borderId="4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12" xfId="0" applyFont="1" applyBorder="1" applyAlignment="1">
      <alignment horizontal="left" vertical="top" wrapText="1"/>
    </xf>
    <xf numFmtId="0" fontId="46" fillId="0" borderId="1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2" xfId="0" applyFont="1" applyBorder="1" applyAlignment="1">
      <alignment horizontal="left"/>
    </xf>
    <xf numFmtId="0" fontId="2" fillId="0" borderId="11" xfId="0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2" fillId="0" borderId="1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2" xfId="0" applyFont="1" applyBorder="1" applyAlignment="1">
      <alignment horizontal="left"/>
    </xf>
  </cellXfs>
  <cellStyles count="4">
    <cellStyle name="Lien hypertexte" xfId="2" builtinId="8"/>
    <cellStyle name="Normal" xfId="0" builtinId="0"/>
    <cellStyle name="Pourcentage" xfId="1" builtinId="5"/>
    <cellStyle name="Vérification" xfId="3" builtinId="23"/>
  </cellStyles>
  <dxfs count="30">
    <dxf>
      <font>
        <strike val="0"/>
        <color auto="1"/>
      </font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F9A763"/>
        </patternFill>
      </fill>
    </dxf>
    <dxf>
      <font>
        <color theme="1"/>
      </font>
      <fill>
        <patternFill patternType="solid">
          <bgColor theme="9" tint="0.39997558519241921"/>
        </patternFill>
      </fill>
    </dxf>
    <dxf>
      <font>
        <color theme="1"/>
      </font>
      <fill>
        <patternFill patternType="solid">
          <bgColor rgb="FFED4E33"/>
        </patternFill>
      </fill>
    </dxf>
    <dxf>
      <font>
        <strike val="0"/>
        <color auto="1"/>
      </font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F9A763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ED4E33"/>
        </patternFill>
      </fill>
    </dxf>
    <dxf>
      <font>
        <strike val="0"/>
        <color auto="1"/>
      </font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F9A76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1"/>
      </font>
      <fill>
        <patternFill patternType="solid">
          <bgColor theme="9" tint="0.59999389629810485"/>
        </patternFill>
      </fill>
    </dxf>
    <dxf>
      <font>
        <color theme="1"/>
      </font>
      <fill>
        <patternFill patternType="solid">
          <bgColor theme="9" tint="0.59999389629810485"/>
        </patternFill>
      </fill>
    </dxf>
    <dxf>
      <font>
        <color theme="1"/>
      </font>
      <fill>
        <patternFill patternType="solid">
          <bgColor theme="9" tint="0.59999389629810485"/>
        </patternFill>
      </fill>
    </dxf>
    <dxf>
      <font>
        <color theme="1"/>
      </font>
      <fill>
        <patternFill patternType="solid">
          <bgColor theme="9" tint="0.599993896298104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ED4E33"/>
      <color rgb="FFFF3300"/>
      <color rgb="FFED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Statistiken!$A$104</c:f>
          <c:strCache>
            <c:ptCount val="1"/>
            <c:pt idx="0">
              <c:v>Zielerfüllungsgrad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FD1-405B-BAE0-534B70A3C26E}"/>
              </c:ext>
            </c:extLst>
          </c:dPt>
          <c:dPt>
            <c:idx val="1"/>
            <c:bubble3D val="0"/>
            <c:spPr>
              <a:solidFill>
                <a:srgbClr val="ED4E3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FD1-405B-BAE0-534B70A3C26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FD1-405B-BAE0-534B70A3C26E}"/>
              </c:ext>
            </c:extLst>
          </c:dPt>
          <c:dLbls>
            <c:dLbl>
              <c:idx val="0"/>
              <c:layout>
                <c:manualLayout>
                  <c:x val="-8.9705380577427815E-2"/>
                  <c:y val="6.523075240594916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D1-405B-BAE0-534B70A3C26E}"/>
                </c:ext>
              </c:extLst>
            </c:dLbl>
            <c:dLbl>
              <c:idx val="1"/>
              <c:layout>
                <c:manualLayout>
                  <c:x val="9.3468285214348204E-2"/>
                  <c:y val="-3.73705890930301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1-405B-BAE0-534B70A3C26E}"/>
                </c:ext>
              </c:extLst>
            </c:dLbl>
            <c:dLbl>
              <c:idx val="2"/>
              <c:layout>
                <c:manualLayout>
                  <c:x val="2.3533902012248469E-2"/>
                  <c:y val="0.1207283464566929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1-405B-BAE0-534B70A3C26E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Statistiken!$A$105:$A$107</c:f>
              <c:strCache>
                <c:ptCount val="3"/>
                <c:pt idx="0">
                  <c:v>Erreichte Indikatoren</c:v>
                </c:pt>
                <c:pt idx="1">
                  <c:v>Nicht erreichte Indikatoren</c:v>
                </c:pt>
                <c:pt idx="2">
                  <c:v>Indikatoren Maximalwert überstiegen</c:v>
                </c:pt>
              </c:strCache>
            </c:strRef>
          </c:cat>
          <c:val>
            <c:numRef>
              <c:f>Statistiken!$B$105:$B$107</c:f>
              <c:numCache>
                <c:formatCode>0</c:formatCode>
                <c:ptCount val="3"/>
                <c:pt idx="0">
                  <c:v>9</c:v>
                </c:pt>
                <c:pt idx="1">
                  <c:v>5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1-405B-BAE0-534B70A3C2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Statistiken!$A$86</c:f>
          <c:strCache>
            <c:ptCount val="1"/>
            <c:pt idx="0">
              <c:v>Weiterbildung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Statistiken!$A$87</c:f>
              <c:strCache>
                <c:ptCount val="1"/>
                <c:pt idx="0">
                  <c:v>Anzahl Weiterbildungstunden der Bibliotheksleitung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Statistiken!$B$87:$F$87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D-40EE-B41A-89D8A3ED9A86}"/>
            </c:ext>
          </c:extLst>
        </c:ser>
        <c:ser>
          <c:idx val="1"/>
          <c:order val="1"/>
          <c:tx>
            <c:strRef>
              <c:f>Statistiken!$A$88</c:f>
              <c:strCache>
                <c:ptCount val="1"/>
                <c:pt idx="0">
                  <c:v>Anzahl Weiterbildungen pro Mitarbeiter/in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Statistiken!$B$88:$F$88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D-40EE-B41A-89D8A3ED9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52136"/>
        <c:axId val="425952464"/>
      </c:lineChart>
      <c:catAx>
        <c:axId val="425952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952464"/>
        <c:crosses val="autoZero"/>
        <c:auto val="1"/>
        <c:lblAlgn val="ctr"/>
        <c:lblOffset val="100"/>
        <c:noMultiLvlLbl val="0"/>
      </c:catAx>
      <c:valAx>
        <c:axId val="42595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95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Statistiken!$A$8</c:f>
          <c:strCache>
            <c:ptCount val="1"/>
            <c:pt idx="0">
              <c:v>Veranstaltungen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Statistiken!$A$9</c:f>
              <c:strCache>
                <c:ptCount val="1"/>
                <c:pt idx="0">
                  <c:v>Anzahl Veranstaltungen, Führungen, Kurse und Schulungen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Statistiken!$B$9:$F$9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72F-BA96-D1E3A04D3511}"/>
            </c:ext>
          </c:extLst>
        </c:ser>
        <c:ser>
          <c:idx val="1"/>
          <c:order val="1"/>
          <c:tx>
            <c:strRef>
              <c:f>Statistiken!$A$10</c:f>
              <c:strCache>
                <c:ptCount val="1"/>
                <c:pt idx="0">
                  <c:v>Anzahl Veranstaltungen für Schulen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Statistiken!$B$10:$F$10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72F-BA96-D1E3A04D3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29792"/>
        <c:axId val="424933072"/>
      </c:lineChart>
      <c:catAx>
        <c:axId val="4249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4933072"/>
        <c:crosses val="autoZero"/>
        <c:auto val="1"/>
        <c:lblAlgn val="ctr"/>
        <c:lblOffset val="100"/>
        <c:noMultiLvlLbl val="0"/>
      </c:catAx>
      <c:valAx>
        <c:axId val="42493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492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Statistiken!$A$39</c:f>
          <c:strCache>
            <c:ptCount val="1"/>
            <c:pt idx="0">
              <c:v>Nutzung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Statistiken!#REF!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Statistiken!#REF!</c:f>
              <c:numCache>
                <c:formatCode>0.00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9-43A0-9DA1-B5C1E88AF9E8}"/>
            </c:ext>
          </c:extLst>
        </c:ser>
        <c:ser>
          <c:idx val="1"/>
          <c:order val="1"/>
          <c:tx>
            <c:strRef>
              <c:f>Statistiken!$A$40</c:f>
              <c:strCache>
                <c:ptCount val="1"/>
                <c:pt idx="0">
                  <c:v>Anzahl der Besuche pro Zielpopulation (Einwohner)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Statistiken!$B$40:$F$40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9-43A0-9DA1-B5C1E88AF9E8}"/>
            </c:ext>
          </c:extLst>
        </c:ser>
        <c:ser>
          <c:idx val="3"/>
          <c:order val="2"/>
          <c:tx>
            <c:strRef>
              <c:f>Statistiken!$A$41</c:f>
              <c:strCache>
                <c:ptCount val="1"/>
                <c:pt idx="0">
                  <c:v>Bestandeserneuerungsquote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Statistiken!$B$41:$F$41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">
                  <c:v>0</c:v>
                </c:pt>
                <c:pt idx="4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39-43A0-9DA1-B5C1E88A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683112"/>
        <c:axId val="536684424"/>
      </c:lineChart>
      <c:catAx>
        <c:axId val="53668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684424"/>
        <c:crosses val="autoZero"/>
        <c:auto val="1"/>
        <c:lblAlgn val="ctr"/>
        <c:lblOffset val="100"/>
        <c:noMultiLvlLbl val="0"/>
      </c:catAx>
      <c:valAx>
        <c:axId val="53668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683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Statistiken!$A$69</c:f>
          <c:strCache>
            <c:ptCount val="1"/>
            <c:pt idx="0">
              <c:v>Bestand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Statistiken!$A$70</c:f>
              <c:strCache>
                <c:ptCount val="1"/>
                <c:pt idx="0">
                  <c:v>Bestandeserneuerungsquote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Statistiken!$B$69:$F$69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Statistiken!$B$70:$F$70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E55-8A7A-E69526EE3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4714424"/>
        <c:axId val="534717376"/>
      </c:barChart>
      <c:lineChart>
        <c:grouping val="standard"/>
        <c:varyColors val="0"/>
        <c:ser>
          <c:idx val="1"/>
          <c:order val="1"/>
          <c:tx>
            <c:strRef>
              <c:f>Statistiken!$A$71</c:f>
              <c:strCache>
                <c:ptCount val="1"/>
                <c:pt idx="0">
                  <c:v>Bestandesgrösse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Statistiken!$B$69:$F$69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Statistiken!$B$71:$F$71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6-4E55-8A7A-E69526EE3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76336"/>
        <c:axId val="336272400"/>
      </c:lineChart>
      <c:catAx>
        <c:axId val="534714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4717376"/>
        <c:crosses val="autoZero"/>
        <c:auto val="1"/>
        <c:lblAlgn val="ctr"/>
        <c:lblOffset val="100"/>
        <c:noMultiLvlLbl val="0"/>
      </c:catAx>
      <c:valAx>
        <c:axId val="53471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4714424"/>
        <c:crosses val="autoZero"/>
        <c:crossBetween val="between"/>
      </c:valAx>
      <c:valAx>
        <c:axId val="336272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276336"/>
        <c:crosses val="max"/>
        <c:crossBetween val="between"/>
      </c:valAx>
      <c:catAx>
        <c:axId val="33627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6272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Statistiken!$A$57</c:f>
              <c:strCache>
                <c:ptCount val="1"/>
                <c:pt idx="0">
                  <c:v>Durchdringungsrate (anz. aktiven Nutzer/Einwohner)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Statistiken!$B$56:$F$56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Statistiken!$B$57:$F$57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4-4A7A-A63D-07A9D468F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9816984"/>
        <c:axId val="459815016"/>
      </c:barChart>
      <c:catAx>
        <c:axId val="45981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815016"/>
        <c:crosses val="autoZero"/>
        <c:auto val="1"/>
        <c:lblAlgn val="ctr"/>
        <c:lblOffset val="100"/>
        <c:noMultiLvlLbl val="0"/>
      </c:catAx>
      <c:valAx>
        <c:axId val="45981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81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Statistiken!$A$22</c:f>
              <c:strCache>
                <c:ptCount val="1"/>
                <c:pt idx="0">
                  <c:v>Anzahl Ausleihen (physische Medien) pro Jahr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Statistiken!$B$21:$F$21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Statistiken!$B$22:$F$22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1-48AB-A668-BB4D42E4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9356136"/>
        <c:axId val="529355480"/>
      </c:barChart>
      <c:catAx>
        <c:axId val="52935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355480"/>
        <c:crosses val="autoZero"/>
        <c:auto val="1"/>
        <c:lblAlgn val="ctr"/>
        <c:lblOffset val="100"/>
        <c:noMultiLvlLbl val="0"/>
      </c:catAx>
      <c:valAx>
        <c:axId val="52935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356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95251</xdr:rowOff>
    </xdr:from>
    <xdr:to>
      <xdr:col>4</xdr:col>
      <xdr:colOff>733425</xdr:colOff>
      <xdr:row>3</xdr:row>
      <xdr:rowOff>5081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95251"/>
          <a:ext cx="762000" cy="69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1059180</xdr:colOff>
          <xdr:row>47</xdr:row>
          <xdr:rowOff>144780</xdr:rowOff>
        </xdr:from>
        <xdr:to>
          <xdr:col>3</xdr:col>
          <xdr:colOff>1973580</xdr:colOff>
          <xdr:row>49</xdr:row>
          <xdr:rowOff>327660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</xdr:colOff>
          <xdr:row>47</xdr:row>
          <xdr:rowOff>144780</xdr:rowOff>
        </xdr:from>
        <xdr:to>
          <xdr:col>3</xdr:col>
          <xdr:colOff>982980</xdr:colOff>
          <xdr:row>49</xdr:row>
          <xdr:rowOff>304800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1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1771650</xdr:colOff>
      <xdr:row>1</xdr:row>
      <xdr:rowOff>0</xdr:rowOff>
    </xdr:from>
    <xdr:to>
      <xdr:col>3</xdr:col>
      <xdr:colOff>1242</xdr:colOff>
      <xdr:row>4</xdr:row>
      <xdr:rowOff>285143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28600"/>
          <a:ext cx="1242" cy="907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0</xdr:colOff>
      <xdr:row>7</xdr:row>
      <xdr:rowOff>95885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619125"/>
          <a:ext cx="0" cy="91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0</xdr:colOff>
      <xdr:row>7</xdr:row>
      <xdr:rowOff>95885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619125"/>
          <a:ext cx="0" cy="91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0</xdr:colOff>
      <xdr:row>4</xdr:row>
      <xdr:rowOff>285143</xdr:rowOff>
    </xdr:to>
    <xdr:pic>
      <xdr:nvPicPr>
        <xdr:cNvPr id="5" name="Imag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28600"/>
          <a:ext cx="0" cy="907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0</xdr:colOff>
      <xdr:row>4</xdr:row>
      <xdr:rowOff>285143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28600"/>
          <a:ext cx="0" cy="907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223837</xdr:colOff>
      <xdr:row>94</xdr:row>
      <xdr:rowOff>90487</xdr:rowOff>
    </xdr:from>
    <xdr:to>
      <xdr:col>7</xdr:col>
      <xdr:colOff>319087</xdr:colOff>
      <xdr:row>108</xdr:row>
      <xdr:rowOff>128587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185737</xdr:colOff>
      <xdr:row>79</xdr:row>
      <xdr:rowOff>138112</xdr:rowOff>
    </xdr:from>
    <xdr:to>
      <xdr:col>11</xdr:col>
      <xdr:colOff>604837</xdr:colOff>
      <xdr:row>93</xdr:row>
      <xdr:rowOff>104775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300-000005000000}"/>
            </a:ext>
            <a:ext uri="{147F2762-F138-4A5C-976F-8EAC2B608ADB}">
              <a16:predDERef xmlns:a16="http://schemas.microsoft.com/office/drawing/2014/main" pre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176212</xdr:colOff>
      <xdr:row>3</xdr:row>
      <xdr:rowOff>80963</xdr:rowOff>
    </xdr:from>
    <xdr:to>
      <xdr:col>11</xdr:col>
      <xdr:colOff>595312</xdr:colOff>
      <xdr:row>15</xdr:row>
      <xdr:rowOff>139701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  <a:ext uri="{147F2762-F138-4A5C-976F-8EAC2B608ADB}">
              <a16:predDERef xmlns:a16="http://schemas.microsoft.com/office/drawing/2014/main" pre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176212</xdr:colOff>
      <xdr:row>32</xdr:row>
      <xdr:rowOff>147638</xdr:rowOff>
    </xdr:from>
    <xdr:to>
      <xdr:col>11</xdr:col>
      <xdr:colOff>342900</xdr:colOff>
      <xdr:row>47</xdr:row>
      <xdr:rowOff>47625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300-000008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166687</xdr:colOff>
      <xdr:row>63</xdr:row>
      <xdr:rowOff>119062</xdr:rowOff>
    </xdr:from>
    <xdr:to>
      <xdr:col>11</xdr:col>
      <xdr:colOff>585787</xdr:colOff>
      <xdr:row>78</xdr:row>
      <xdr:rowOff>157162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300-00000A000000}"/>
            </a:ext>
            <a:ext uri="{147F2762-F138-4A5C-976F-8EAC2B608ADB}">
              <a16:predDERef xmlns:a16="http://schemas.microsoft.com/office/drawing/2014/main" pre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128587</xdr:colOff>
      <xdr:row>49</xdr:row>
      <xdr:rowOff>9525</xdr:rowOff>
    </xdr:from>
    <xdr:to>
      <xdr:col>11</xdr:col>
      <xdr:colOff>547687</xdr:colOff>
      <xdr:row>63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  <a:ext uri="{147F2762-F138-4A5C-976F-8EAC2B608ADB}">
              <a16:predDERef xmlns:a16="http://schemas.microsoft.com/office/drawing/2014/main" pre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238125</xdr:colOff>
      <xdr:row>16</xdr:row>
      <xdr:rowOff>123825</xdr:rowOff>
    </xdr:from>
    <xdr:to>
      <xdr:col>11</xdr:col>
      <xdr:colOff>454025</xdr:colOff>
      <xdr:row>31</xdr:row>
      <xdr:rowOff>79375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  <a:ext uri="{147F2762-F138-4A5C-976F-8EAC2B608ADB}">
              <a16:predDERef xmlns:a16="http://schemas.microsoft.com/office/drawing/2014/main" pre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vs.ch/de/web/acf/statpop" TargetMode="External"/><Relationship Id="rId2" Type="http://schemas.openxmlformats.org/officeDocument/2006/relationships/hyperlink" Target="https://www.vs.ch/web/se/effectifs-de-la-scolarite-obligatoire-yc-niveau-enfantine-" TargetMode="External"/><Relationship Id="rId1" Type="http://schemas.openxmlformats.org/officeDocument/2006/relationships/hyperlink" Target="http://www.vs.ch/navig/navig.asp?MenuID=14519&amp;RefMenuID=0&amp;RefServiceID=0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bfs.admin.ch/bfs/de/home/statistiken/kultur-medien-informationsgesellschaft-sport/erhebungen/chbs.html" TargetMode="External"/><Relationship Id="rId1" Type="http://schemas.openxmlformats.org/officeDocument/2006/relationships/hyperlink" Target="https://www.bibliovalais.ch/data/documents/WeisungenGemeindeundSchulbibliotheken2013.pdf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J52"/>
  <sheetViews>
    <sheetView topLeftCell="A62" zoomScale="120" zoomScaleNormal="120" workbookViewId="0">
      <selection activeCell="C25" sqref="C25:E25"/>
    </sheetView>
  </sheetViews>
  <sheetFormatPr baseColWidth="10" defaultColWidth="11.44140625" defaultRowHeight="14.4" x14ac:dyDescent="0.3"/>
  <cols>
    <col min="1" max="1" width="21.88671875" customWidth="1"/>
    <col min="2" max="2" width="21.5546875" customWidth="1"/>
    <col min="3" max="3" width="17.109375" customWidth="1"/>
    <col min="4" max="5" width="15.33203125" customWidth="1"/>
    <col min="6" max="6" width="14.6640625" customWidth="1"/>
  </cols>
  <sheetData>
    <row r="1" spans="1:10" x14ac:dyDescent="0.3">
      <c r="A1" s="88" t="s">
        <v>0</v>
      </c>
      <c r="B1" s="111" t="s">
        <v>1</v>
      </c>
      <c r="C1" s="88" t="s">
        <v>2</v>
      </c>
      <c r="D1" s="111" t="s">
        <v>3</v>
      </c>
      <c r="G1" s="26"/>
    </row>
    <row r="2" spans="1:10" s="17" customFormat="1" ht="30.75" customHeight="1" x14ac:dyDescent="0.3">
      <c r="A2" s="89" t="s">
        <v>4</v>
      </c>
      <c r="B2" s="389"/>
      <c r="C2" s="389"/>
      <c r="D2" s="389"/>
      <c r="G2" s="134"/>
    </row>
    <row r="3" spans="1:10" x14ac:dyDescent="0.3">
      <c r="A3" s="88" t="s">
        <v>5</v>
      </c>
      <c r="B3" s="390"/>
      <c r="C3" s="390"/>
      <c r="D3" s="390"/>
      <c r="G3" s="26"/>
    </row>
    <row r="4" spans="1:10" ht="15" thickBot="1" x14ac:dyDescent="0.35">
      <c r="A4" s="113" t="s">
        <v>6</v>
      </c>
      <c r="B4" s="391"/>
      <c r="C4" s="391"/>
      <c r="D4" s="391"/>
      <c r="G4" s="26"/>
    </row>
    <row r="5" spans="1:10" ht="20.25" customHeight="1" thickBot="1" x14ac:dyDescent="0.35">
      <c r="A5" s="396" t="s">
        <v>7</v>
      </c>
      <c r="B5" s="397"/>
      <c r="C5" s="397"/>
      <c r="D5" s="397"/>
      <c r="E5" s="398"/>
    </row>
    <row r="6" spans="1:10" ht="15.75" customHeight="1" x14ac:dyDescent="0.3">
      <c r="A6" s="369" t="s">
        <v>8</v>
      </c>
      <c r="B6" s="370"/>
      <c r="C6" s="370"/>
      <c r="D6" s="370"/>
      <c r="E6" s="371"/>
    </row>
    <row r="7" spans="1:10" s="17" customFormat="1" ht="30.75" customHeight="1" x14ac:dyDescent="0.3">
      <c r="A7" s="112" t="s">
        <v>9</v>
      </c>
      <c r="B7" s="399" t="s">
        <v>10</v>
      </c>
      <c r="C7" s="400"/>
      <c r="D7" s="401" t="s">
        <v>11</v>
      </c>
      <c r="E7" s="402"/>
      <c r="H7"/>
      <c r="I7" s="135"/>
      <c r="J7" s="135"/>
    </row>
    <row r="8" spans="1:10" ht="15" customHeight="1" x14ac:dyDescent="0.3">
      <c r="A8" s="380" t="s">
        <v>12</v>
      </c>
      <c r="B8" s="413" t="s">
        <v>13</v>
      </c>
      <c r="C8" s="414"/>
      <c r="D8" s="382"/>
      <c r="E8" s="383"/>
    </row>
    <row r="9" spans="1:10" ht="12.75" customHeight="1" x14ac:dyDescent="0.3">
      <c r="A9" s="381"/>
      <c r="B9" s="415" t="s">
        <v>14</v>
      </c>
      <c r="C9" s="416"/>
      <c r="D9" s="384"/>
      <c r="E9" s="384"/>
    </row>
    <row r="10" spans="1:10" x14ac:dyDescent="0.3">
      <c r="A10" s="381"/>
      <c r="B10" s="417" t="s">
        <v>15</v>
      </c>
      <c r="C10" s="418"/>
      <c r="D10" s="385">
        <f>D8+D9</f>
        <v>0</v>
      </c>
      <c r="E10" s="385"/>
    </row>
    <row r="11" spans="1:10" ht="12.75" customHeight="1" x14ac:dyDescent="0.3">
      <c r="A11" s="380" t="s">
        <v>16</v>
      </c>
      <c r="B11" s="376" t="s">
        <v>17</v>
      </c>
      <c r="C11" s="377"/>
      <c r="D11" s="386"/>
      <c r="E11" s="386"/>
    </row>
    <row r="12" spans="1:10" ht="14.4" customHeight="1" x14ac:dyDescent="0.3">
      <c r="A12" s="381"/>
      <c r="B12" s="376" t="s">
        <v>18</v>
      </c>
      <c r="C12" s="377"/>
      <c r="D12" s="386"/>
      <c r="E12" s="386"/>
    </row>
    <row r="13" spans="1:10" ht="14.4" customHeight="1" x14ac:dyDescent="0.3">
      <c r="A13" s="381"/>
      <c r="B13" s="376" t="s">
        <v>19</v>
      </c>
      <c r="C13" s="377"/>
      <c r="D13" s="386"/>
      <c r="E13" s="386"/>
    </row>
    <row r="14" spans="1:10" x14ac:dyDescent="0.3">
      <c r="A14" s="381"/>
      <c r="B14" s="419" t="s">
        <v>20</v>
      </c>
      <c r="C14" s="420"/>
      <c r="D14" s="387">
        <f>SUM(D11:D13)</f>
        <v>0</v>
      </c>
      <c r="E14" s="388"/>
    </row>
    <row r="15" spans="1:10" ht="15.75" customHeight="1" x14ac:dyDescent="0.3">
      <c r="A15" s="369" t="s">
        <v>21</v>
      </c>
      <c r="B15" s="370"/>
      <c r="C15" s="370"/>
      <c r="D15" s="370"/>
      <c r="E15" s="371"/>
      <c r="F15" s="22"/>
    </row>
    <row r="16" spans="1:10" s="2" customFormat="1" ht="15.6" x14ac:dyDescent="0.3">
      <c r="A16" s="372" t="s">
        <v>22</v>
      </c>
      <c r="B16" s="373"/>
      <c r="C16" s="305" t="str">
        <f>IF(D7="Schulbibliothek",IF(D14&lt;100,"Stufe 1",IF(D14&lt;501,"Stufe 2",IF(D14&lt;1001,"Stufe 3",IF(D14&gt;=1001,"Stufe 4")))),IF($D$10&lt;1000,"Stufe 1",IF($D$10&lt;5001,"Stufe 2",IF($D$10&lt;10001,"Stufe 3",IF(AND($D$10&gt;=10001,D7&lt;&gt;"Regionalbibliothek"),"Stufe 4",IF($D$10&gt;=10001,"Stufe 5"))))))</f>
        <v>Stufe 1</v>
      </c>
      <c r="D16" s="306"/>
      <c r="E16" s="90"/>
    </row>
    <row r="17" spans="1:7" ht="14.4" customHeight="1" x14ac:dyDescent="0.3">
      <c r="A17" s="91" t="s">
        <v>23</v>
      </c>
      <c r="B17" s="423" t="s">
        <v>24</v>
      </c>
      <c r="C17" s="423"/>
      <c r="D17" s="423"/>
      <c r="E17" s="423"/>
      <c r="F17" s="22"/>
    </row>
    <row r="18" spans="1:7" ht="14.4" customHeight="1" x14ac:dyDescent="0.3">
      <c r="A18" s="91" t="s">
        <v>25</v>
      </c>
      <c r="B18" s="423" t="s">
        <v>26</v>
      </c>
      <c r="C18" s="423"/>
      <c r="D18" s="423"/>
      <c r="E18" s="423"/>
      <c r="F18" s="22"/>
    </row>
    <row r="19" spans="1:7" ht="14.4" customHeight="1" x14ac:dyDescent="0.3">
      <c r="A19" s="91" t="s">
        <v>27</v>
      </c>
      <c r="B19" s="423" t="s">
        <v>28</v>
      </c>
      <c r="C19" s="423"/>
      <c r="D19" s="423"/>
      <c r="E19" s="423"/>
      <c r="F19" s="22"/>
    </row>
    <row r="20" spans="1:7" ht="14.4" customHeight="1" x14ac:dyDescent="0.3">
      <c r="A20" s="91" t="s">
        <v>29</v>
      </c>
      <c r="B20" s="423" t="s">
        <v>30</v>
      </c>
      <c r="C20" s="423"/>
      <c r="D20" s="423"/>
      <c r="E20" s="423"/>
      <c r="F20" s="22"/>
    </row>
    <row r="21" spans="1:7" ht="13.5" customHeight="1" x14ac:dyDescent="0.3">
      <c r="A21" s="91" t="s">
        <v>31</v>
      </c>
      <c r="B21" s="424" t="s">
        <v>32</v>
      </c>
      <c r="C21" s="424"/>
      <c r="D21" s="424"/>
      <c r="E21" s="424"/>
    </row>
    <row r="22" spans="1:7" s="2" customFormat="1" ht="15.6" x14ac:dyDescent="0.3">
      <c r="A22" s="3" t="s">
        <v>33</v>
      </c>
      <c r="B22" s="4"/>
      <c r="C22" s="122" t="s">
        <v>34</v>
      </c>
      <c r="D22" s="122" t="s">
        <v>35</v>
      </c>
      <c r="E22" s="123" t="s">
        <v>36</v>
      </c>
    </row>
    <row r="23" spans="1:7" ht="14.4" customHeight="1" x14ac:dyDescent="0.3">
      <c r="A23" s="374" t="s">
        <v>37</v>
      </c>
      <c r="B23" s="375"/>
      <c r="C23" s="104">
        <f>IF(D10+(D14*5)&gt;2500,D10+(D14*5),2500 )</f>
        <v>2500</v>
      </c>
      <c r="D23" s="104">
        <f>IF((D10+D14*5)*2&gt;5000,(D10+D14*5)*2,5000)</f>
        <v>5000</v>
      </c>
      <c r="E23" s="105">
        <f>(C23+D23)/2</f>
        <v>3750</v>
      </c>
      <c r="G23" s="22"/>
    </row>
    <row r="24" spans="1:7" ht="14.4" customHeight="1" x14ac:dyDescent="0.3">
      <c r="A24" s="376" t="s">
        <v>38</v>
      </c>
      <c r="B24" s="377"/>
      <c r="C24" s="106">
        <f>C23*0.1</f>
        <v>250</v>
      </c>
      <c r="D24" s="106">
        <f>D23*0.1</f>
        <v>500</v>
      </c>
      <c r="E24" s="107">
        <f>E23*0.1</f>
        <v>375</v>
      </c>
    </row>
    <row r="25" spans="1:7" x14ac:dyDescent="0.3">
      <c r="A25" s="378" t="s">
        <v>39</v>
      </c>
      <c r="B25" s="379"/>
      <c r="C25" s="108">
        <f>IF(C23*0.03&gt;72,C23*0.03,72)</f>
        <v>75</v>
      </c>
      <c r="D25" s="108">
        <f t="shared" ref="D25:E25" si="0">IF(D23*0.03&gt;72,D23*0.03,72)</f>
        <v>150</v>
      </c>
      <c r="E25" s="108">
        <f t="shared" si="0"/>
        <v>112.5</v>
      </c>
    </row>
    <row r="26" spans="1:7" s="17" customFormat="1" ht="30" customHeight="1" x14ac:dyDescent="0.3">
      <c r="A26" s="403" t="s">
        <v>40</v>
      </c>
      <c r="B26" s="404"/>
      <c r="C26" s="121" t="s">
        <v>41</v>
      </c>
      <c r="D26" s="405" t="s">
        <v>42</v>
      </c>
      <c r="E26" s="406"/>
    </row>
    <row r="27" spans="1:7" x14ac:dyDescent="0.3">
      <c r="A27" s="91" t="s">
        <v>23</v>
      </c>
      <c r="B27" s="94"/>
      <c r="C27" s="95">
        <v>2</v>
      </c>
      <c r="D27" s="407">
        <v>2</v>
      </c>
      <c r="E27" s="408"/>
    </row>
    <row r="28" spans="1:7" x14ac:dyDescent="0.3">
      <c r="A28" s="91" t="s">
        <v>25</v>
      </c>
      <c r="C28" s="96">
        <v>6</v>
      </c>
      <c r="D28" s="407">
        <v>3</v>
      </c>
      <c r="E28" s="408"/>
    </row>
    <row r="29" spans="1:7" x14ac:dyDescent="0.3">
      <c r="A29" s="91" t="s">
        <v>27</v>
      </c>
      <c r="B29" s="97"/>
      <c r="C29" s="95">
        <v>12</v>
      </c>
      <c r="D29" s="407">
        <v>4</v>
      </c>
      <c r="E29" s="408"/>
    </row>
    <row r="30" spans="1:7" x14ac:dyDescent="0.3">
      <c r="A30" s="91" t="s">
        <v>29</v>
      </c>
      <c r="B30" s="97"/>
      <c r="C30" s="95">
        <v>20</v>
      </c>
      <c r="D30" s="407">
        <v>5</v>
      </c>
      <c r="E30" s="408"/>
    </row>
    <row r="31" spans="1:7" ht="15" thickBot="1" x14ac:dyDescent="0.35">
      <c r="A31" s="91" t="s">
        <v>31</v>
      </c>
      <c r="B31" s="186"/>
      <c r="C31" s="187">
        <v>25</v>
      </c>
      <c r="D31" s="409">
        <v>6</v>
      </c>
      <c r="E31" s="410"/>
    </row>
    <row r="32" spans="1:7" ht="15.6" x14ac:dyDescent="0.3">
      <c r="A32" s="421" t="s">
        <v>43</v>
      </c>
      <c r="B32" s="422"/>
      <c r="C32" s="124" t="s">
        <v>34</v>
      </c>
      <c r="D32" s="124" t="s">
        <v>35</v>
      </c>
      <c r="E32" s="188" t="s">
        <v>44</v>
      </c>
    </row>
    <row r="33" spans="1:6" ht="14.4" customHeight="1" x14ac:dyDescent="0.3">
      <c r="A33" s="374" t="s">
        <v>45</v>
      </c>
      <c r="B33" s="375"/>
      <c r="C33" s="109">
        <f>C23/1000*5</f>
        <v>12.5</v>
      </c>
      <c r="D33" s="109">
        <f>D23/1000*5</f>
        <v>25</v>
      </c>
      <c r="E33" s="110">
        <f>E23/1000*5</f>
        <v>18.75</v>
      </c>
    </row>
    <row r="34" spans="1:6" ht="26.25" customHeight="1" x14ac:dyDescent="0.3">
      <c r="A34" s="392" t="s">
        <v>46</v>
      </c>
      <c r="B34" s="393"/>
      <c r="C34" s="393"/>
      <c r="D34" s="394"/>
      <c r="E34" s="395"/>
    </row>
    <row r="35" spans="1:6" x14ac:dyDescent="0.3">
      <c r="A35" s="376" t="s">
        <v>47</v>
      </c>
      <c r="B35" s="425"/>
      <c r="C35" s="425"/>
      <c r="D35" s="117"/>
      <c r="E35" s="118"/>
    </row>
    <row r="36" spans="1:6" x14ac:dyDescent="0.3">
      <c r="A36" s="91" t="s">
        <v>23</v>
      </c>
      <c r="B36" s="19"/>
      <c r="C36" s="114">
        <v>0.1</v>
      </c>
      <c r="D36" s="119"/>
      <c r="E36" s="99"/>
    </row>
    <row r="37" spans="1:6" x14ac:dyDescent="0.3">
      <c r="A37" s="91" t="s">
        <v>25</v>
      </c>
      <c r="B37" s="19"/>
      <c r="C37" s="114">
        <v>0.2</v>
      </c>
      <c r="D37" s="119"/>
      <c r="E37" s="99"/>
    </row>
    <row r="38" spans="1:6" x14ac:dyDescent="0.3">
      <c r="A38" s="91" t="s">
        <v>27</v>
      </c>
      <c r="B38" s="19"/>
      <c r="C38" s="114">
        <v>0.4</v>
      </c>
      <c r="D38" s="119"/>
      <c r="E38" s="99"/>
    </row>
    <row r="39" spans="1:6" x14ac:dyDescent="0.3">
      <c r="A39" s="91" t="s">
        <v>29</v>
      </c>
      <c r="B39" s="19"/>
      <c r="C39" s="114">
        <v>0.6</v>
      </c>
      <c r="D39" s="119"/>
      <c r="E39" s="99"/>
    </row>
    <row r="40" spans="1:6" x14ac:dyDescent="0.3">
      <c r="A40" s="91" t="s">
        <v>31</v>
      </c>
      <c r="B40" s="19"/>
      <c r="C40" s="114">
        <v>0.8</v>
      </c>
      <c r="D40" s="120"/>
      <c r="E40" s="98"/>
    </row>
    <row r="41" spans="1:6" ht="15.9" customHeight="1" x14ac:dyDescent="0.3">
      <c r="A41" s="421" t="s">
        <v>48</v>
      </c>
      <c r="B41" s="422"/>
      <c r="C41" s="5"/>
      <c r="D41" s="115"/>
      <c r="E41" s="116"/>
    </row>
    <row r="42" spans="1:6" ht="15.75" customHeight="1" x14ac:dyDescent="0.3">
      <c r="A42" s="91" t="s">
        <v>23</v>
      </c>
      <c r="B42" s="19"/>
      <c r="C42" s="92" t="s">
        <v>49</v>
      </c>
      <c r="D42" s="426" t="s">
        <v>50</v>
      </c>
      <c r="E42" s="427"/>
    </row>
    <row r="43" spans="1:6" s="17" customFormat="1" ht="27" x14ac:dyDescent="0.3">
      <c r="A43" s="91" t="s">
        <v>25</v>
      </c>
      <c r="B43" s="180"/>
      <c r="C43" s="92" t="s">
        <v>50</v>
      </c>
      <c r="D43" s="415" t="s">
        <v>51</v>
      </c>
      <c r="E43" s="416"/>
    </row>
    <row r="44" spans="1:6" x14ac:dyDescent="0.3">
      <c r="A44" s="91" t="s">
        <v>27</v>
      </c>
      <c r="B44" s="19"/>
      <c r="C44" s="92" t="s">
        <v>51</v>
      </c>
      <c r="D44" s="376" t="s">
        <v>52</v>
      </c>
      <c r="E44" s="377"/>
    </row>
    <row r="45" spans="1:6" x14ac:dyDescent="0.3">
      <c r="A45" s="91" t="s">
        <v>29</v>
      </c>
      <c r="B45" s="19"/>
      <c r="C45" s="92" t="s">
        <v>52</v>
      </c>
      <c r="D45" s="376" t="s">
        <v>52</v>
      </c>
      <c r="E45" s="377"/>
    </row>
    <row r="46" spans="1:6" x14ac:dyDescent="0.3">
      <c r="A46" s="91" t="s">
        <v>31</v>
      </c>
      <c r="B46" s="19"/>
      <c r="C46" s="92" t="s">
        <v>52</v>
      </c>
      <c r="D46" s="378" t="s">
        <v>52</v>
      </c>
      <c r="E46" s="379"/>
    </row>
    <row r="47" spans="1:6" ht="15.6" x14ac:dyDescent="0.3">
      <c r="A47" s="411" t="s">
        <v>53</v>
      </c>
      <c r="B47" s="412"/>
      <c r="C47" s="100" t="s">
        <v>34</v>
      </c>
      <c r="D47" s="100" t="s">
        <v>35</v>
      </c>
      <c r="E47" s="101" t="s">
        <v>36</v>
      </c>
    </row>
    <row r="48" spans="1:6" x14ac:dyDescent="0.3">
      <c r="A48" s="102" t="s">
        <v>54</v>
      </c>
      <c r="B48" s="103">
        <v>30</v>
      </c>
      <c r="C48" s="93">
        <f>C24*$B$48</f>
        <v>7500</v>
      </c>
      <c r="D48" s="93">
        <f>D24*$B$48</f>
        <v>15000</v>
      </c>
      <c r="E48" s="93">
        <f>E24*$B$48</f>
        <v>11250</v>
      </c>
      <c r="F48" s="136"/>
    </row>
    <row r="52" spans="1:1" ht="15.6" x14ac:dyDescent="0.3">
      <c r="A52" s="6"/>
    </row>
  </sheetData>
  <sheetProtection algorithmName="SHA-512" hashValue="ibnKDTUdMCQ01OPEogeECnJkvzGJJC+BO0LxuKsBPRiVhGyG+9lqlnLycGXOs/cQb6g5iO60OuneaBOSxL7clg==" saltValue="tVS665NQaf+2wVc3eYVKFg==" spinCount="100000" sheet="1" objects="1" scenarios="1"/>
  <protectedRanges>
    <protectedRange sqref="B2" name="Plage1"/>
  </protectedRanges>
  <mergeCells count="51">
    <mergeCell ref="D42:E42"/>
    <mergeCell ref="D43:E43"/>
    <mergeCell ref="D44:E44"/>
    <mergeCell ref="D45:E45"/>
    <mergeCell ref="A41:B41"/>
    <mergeCell ref="A47:B47"/>
    <mergeCell ref="B8:C8"/>
    <mergeCell ref="B9:C9"/>
    <mergeCell ref="B10:C10"/>
    <mergeCell ref="B11:C11"/>
    <mergeCell ref="B12:C12"/>
    <mergeCell ref="B13:C13"/>
    <mergeCell ref="B14:C14"/>
    <mergeCell ref="A32:B32"/>
    <mergeCell ref="B17:E17"/>
    <mergeCell ref="B18:E18"/>
    <mergeCell ref="B19:E19"/>
    <mergeCell ref="B20:E20"/>
    <mergeCell ref="B21:E21"/>
    <mergeCell ref="D46:E46"/>
    <mergeCell ref="A35:C35"/>
    <mergeCell ref="B2:D2"/>
    <mergeCell ref="B3:D3"/>
    <mergeCell ref="B4:D4"/>
    <mergeCell ref="A33:B33"/>
    <mergeCell ref="A34:E34"/>
    <mergeCell ref="A5:E5"/>
    <mergeCell ref="A6:E6"/>
    <mergeCell ref="B7:C7"/>
    <mergeCell ref="D7:E7"/>
    <mergeCell ref="A26:B26"/>
    <mergeCell ref="D26:E26"/>
    <mergeCell ref="D27:E27"/>
    <mergeCell ref="D28:E28"/>
    <mergeCell ref="D29:E29"/>
    <mergeCell ref="D30:E30"/>
    <mergeCell ref="D31:E31"/>
    <mergeCell ref="A8:A10"/>
    <mergeCell ref="D8:E8"/>
    <mergeCell ref="D9:E9"/>
    <mergeCell ref="D10:E10"/>
    <mergeCell ref="A11:A14"/>
    <mergeCell ref="D11:E11"/>
    <mergeCell ref="D12:E12"/>
    <mergeCell ref="D13:E13"/>
    <mergeCell ref="D14:E14"/>
    <mergeCell ref="A15:E15"/>
    <mergeCell ref="A16:B16"/>
    <mergeCell ref="A23:B23"/>
    <mergeCell ref="A24:B24"/>
    <mergeCell ref="A25:B25"/>
  </mergeCells>
  <conditionalFormatting sqref="A17:E17 A27:E27 A36:E36 A42:E42">
    <cfRule type="expression" dxfId="29" priority="24">
      <formula>$C$16="Stufe 1"</formula>
    </cfRule>
  </conditionalFormatting>
  <conditionalFormatting sqref="A18:E18 A28:E28 A37:E37 A43:E43">
    <cfRule type="expression" dxfId="28" priority="4">
      <formula>$C$16="Stufe 2"</formula>
    </cfRule>
  </conditionalFormatting>
  <conditionalFormatting sqref="A19:E19 A29:E29 A38:E38 A44:E44">
    <cfRule type="expression" dxfId="27" priority="3">
      <formula>$C$16="Stufe 3"</formula>
    </cfRule>
  </conditionalFormatting>
  <conditionalFormatting sqref="A20:E20 A30:E30 A39:E39 A45:E45">
    <cfRule type="expression" dxfId="26" priority="2">
      <formula>$C$16="Stufe 4"</formula>
    </cfRule>
  </conditionalFormatting>
  <conditionalFormatting sqref="A21:E21 A31:E31 A40:E40 A46:E46">
    <cfRule type="expression" dxfId="25" priority="1">
      <formula>$C$16="Stufe 5"</formula>
    </cfRule>
  </conditionalFormatting>
  <conditionalFormatting sqref="A42:E42">
    <cfRule type="expression" dxfId="24" priority="9">
      <formula>$C$16="Niveau 1"</formula>
    </cfRule>
  </conditionalFormatting>
  <conditionalFormatting sqref="B28:E28 B37:C37">
    <cfRule type="expression" dxfId="23" priority="23">
      <formula>$C$16="Stufe 2"</formula>
    </cfRule>
  </conditionalFormatting>
  <conditionalFormatting sqref="B29:E29 B38:C38">
    <cfRule type="expression" dxfId="22" priority="22">
      <formula>$C$16="Stufe 3"</formula>
    </cfRule>
  </conditionalFormatting>
  <conditionalFormatting sqref="B30:E30 B39:C39">
    <cfRule type="expression" dxfId="21" priority="21">
      <formula>$C$16="Stufe 4"</formula>
    </cfRule>
  </conditionalFormatting>
  <conditionalFormatting sqref="B31:E31 B40:C40">
    <cfRule type="expression" dxfId="20" priority="20">
      <formula>$C$16="Stufe 5"</formula>
    </cfRule>
  </conditionalFormatting>
  <conditionalFormatting sqref="B43:E43">
    <cfRule type="expression" dxfId="19" priority="8">
      <formula>$C$16="Niveau 2"</formula>
    </cfRule>
  </conditionalFormatting>
  <conditionalFormatting sqref="B44:E44">
    <cfRule type="expression" dxfId="18" priority="7">
      <formula>$C$16="Niveau 3"</formula>
    </cfRule>
  </conditionalFormatting>
  <conditionalFormatting sqref="B45:E45">
    <cfRule type="expression" dxfId="17" priority="6">
      <formula>$C$16="Niveau 4"</formula>
    </cfRule>
  </conditionalFormatting>
  <conditionalFormatting sqref="B46:E46">
    <cfRule type="expression" dxfId="16" priority="5">
      <formula>$C$16="Niveau 5"</formula>
    </cfRule>
  </conditionalFormatting>
  <dataValidations count="5">
    <dataValidation allowBlank="1" showInputMessage="1" showErrorMessage="1" prompt="A remplir uniquement par les bibliothèques disposant de convention intercommunale" sqref="D9" xr:uid="{00000000-0002-0000-0000-000000000000}"/>
    <dataValidation allowBlank="1" showInputMessage="1" showErrorMessage="1" prompt="A remplir uniquement par les bibliothèques ayant une mission de bibliothèque de CO." sqref="D13" xr:uid="{00000000-0002-0000-0000-000001000000}"/>
    <dataValidation allowBlank="1" showInputMessage="1" showErrorMessage="1" prompt="A remplir uniquement par les bibliothèques ayant une mission de bibliothèque scolaire ou mixte." sqref="D11:D12" xr:uid="{00000000-0002-0000-0000-000002000000}"/>
    <dataValidation type="list" allowBlank="1" showInputMessage="1" showErrorMessage="1" sqref="F5" xr:uid="{00000000-0002-0000-0000-000003000000}">
      <formula1>niveau</formula1>
    </dataValidation>
    <dataValidation type="list" allowBlank="1" showInputMessage="1" showErrorMessage="1" prompt="Wählen Sie den Bibliothekstyp mit dem Pfeil aus." sqref="D7:E7" xr:uid="{DCD77492-CB55-4905-BFFF-505A51E568FD}">
      <formula1>"Gemeindebibliothek,Schul- und Gemeindebibliothek,Schulbibliothek,Regionalbibliothek"</formula1>
    </dataValidation>
  </dataValidations>
  <hyperlinks>
    <hyperlink ref="A11" r:id="rId1" xr:uid="{00000000-0004-0000-0000-000000000000}"/>
    <hyperlink ref="A11:A14" r:id="rId2" display="Effectifs de la scolarité obligatoire par commune" xr:uid="{00000000-0004-0000-0000-000001000000}"/>
    <hyperlink ref="A8:A10" r:id="rId3" display="STATPOP Bevölkerungsstatistik" xr:uid="{00000000-0004-0000-0000-000002000000}"/>
  </hyperlinks>
  <pageMargins left="0.43307086614173229" right="0.43307086614173229" top="0.47244094488188981" bottom="0.47244094488188981" header="0.31496062992125984" footer="0.31496062992125984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  <pageSetUpPr fitToPage="1"/>
  </sheetPr>
  <dimension ref="A1:D54"/>
  <sheetViews>
    <sheetView topLeftCell="A11" zoomScaleNormal="100" workbookViewId="0">
      <selection activeCell="C18" sqref="C18"/>
    </sheetView>
  </sheetViews>
  <sheetFormatPr baseColWidth="10" defaultColWidth="11.44140625" defaultRowHeight="14.4" x14ac:dyDescent="0.3"/>
  <cols>
    <col min="1" max="1" width="13.109375" style="157" customWidth="1"/>
    <col min="2" max="2" width="56.88671875" style="8" customWidth="1"/>
    <col min="3" max="3" width="22.88671875" style="9" customWidth="1"/>
    <col min="4" max="4" width="60" style="8" customWidth="1"/>
    <col min="5" max="5" width="28.44140625" style="8" customWidth="1"/>
    <col min="6" max="16384" width="11.44140625" style="8"/>
  </cols>
  <sheetData>
    <row r="1" spans="1:4" x14ac:dyDescent="0.3">
      <c r="A1" s="7"/>
    </row>
    <row r="2" spans="1:4" ht="17.399999999999999" x14ac:dyDescent="0.3">
      <c r="A2" s="428" t="s">
        <v>55</v>
      </c>
      <c r="B2" s="429"/>
      <c r="C2" s="430"/>
      <c r="D2" s="84"/>
    </row>
    <row r="3" spans="1:4" ht="32.25" customHeight="1" x14ac:dyDescent="0.3">
      <c r="A3" s="431">
        <f>'Schritt 1'!B2</f>
        <v>0</v>
      </c>
      <c r="B3" s="432"/>
      <c r="C3" s="433"/>
      <c r="D3" s="84"/>
    </row>
    <row r="4" spans="1:4" ht="15.6" x14ac:dyDescent="0.3">
      <c r="A4" s="307" t="s">
        <v>56</v>
      </c>
      <c r="B4" s="307" t="s">
        <v>57</v>
      </c>
      <c r="C4" s="10" t="s">
        <v>58</v>
      </c>
      <c r="D4" s="84"/>
    </row>
    <row r="5" spans="1:4" ht="26.4" x14ac:dyDescent="0.3">
      <c r="A5" s="155" t="s">
        <v>59</v>
      </c>
      <c r="B5" s="13" t="s">
        <v>60</v>
      </c>
      <c r="C5" s="81"/>
      <c r="D5" s="84"/>
    </row>
    <row r="6" spans="1:4" x14ac:dyDescent="0.3">
      <c r="A6" s="156"/>
      <c r="B6" s="140" t="s">
        <v>61</v>
      </c>
      <c r="C6" s="87"/>
      <c r="D6" s="84"/>
    </row>
    <row r="7" spans="1:4" ht="39.6" x14ac:dyDescent="0.3">
      <c r="A7" s="155" t="s">
        <v>62</v>
      </c>
      <c r="B7" s="11" t="s">
        <v>63</v>
      </c>
      <c r="C7" s="81"/>
      <c r="D7" s="84"/>
    </row>
    <row r="8" spans="1:4" ht="26.4" x14ac:dyDescent="0.3">
      <c r="A8" s="155" t="s">
        <v>64</v>
      </c>
      <c r="B8" s="11" t="s">
        <v>65</v>
      </c>
      <c r="C8" s="81"/>
      <c r="D8" s="84"/>
    </row>
    <row r="9" spans="1:4" x14ac:dyDescent="0.3">
      <c r="A9" s="156"/>
      <c r="B9" s="140" t="s">
        <v>66</v>
      </c>
      <c r="C9" s="87"/>
      <c r="D9" s="84"/>
    </row>
    <row r="10" spans="1:4" x14ac:dyDescent="0.3">
      <c r="A10" s="155" t="s">
        <v>67</v>
      </c>
      <c r="B10" s="15" t="s">
        <v>68</v>
      </c>
      <c r="C10" s="137"/>
      <c r="D10" s="84"/>
    </row>
    <row r="11" spans="1:4" ht="49.2" x14ac:dyDescent="0.3">
      <c r="A11" s="155" t="s">
        <v>69</v>
      </c>
      <c r="B11" s="310" t="s">
        <v>70</v>
      </c>
      <c r="C11" s="138"/>
      <c r="D11" s="84"/>
    </row>
    <row r="12" spans="1:4" ht="23.4" x14ac:dyDescent="0.3">
      <c r="A12" s="155" t="s">
        <v>71</v>
      </c>
      <c r="B12" s="15" t="s">
        <v>72</v>
      </c>
      <c r="C12" s="126"/>
      <c r="D12" s="84"/>
    </row>
    <row r="13" spans="1:4" x14ac:dyDescent="0.3">
      <c r="A13" s="155" t="s">
        <v>71</v>
      </c>
      <c r="B13" s="11" t="s">
        <v>73</v>
      </c>
      <c r="C13" s="81"/>
      <c r="D13" s="84"/>
    </row>
    <row r="14" spans="1:4" x14ac:dyDescent="0.3">
      <c r="A14" s="155" t="s">
        <v>74</v>
      </c>
      <c r="B14" s="11" t="s">
        <v>75</v>
      </c>
      <c r="C14" s="81"/>
      <c r="D14" s="84"/>
    </row>
    <row r="15" spans="1:4" ht="23.4" x14ac:dyDescent="0.3">
      <c r="A15" s="155" t="s">
        <v>76</v>
      </c>
      <c r="B15" s="11" t="s">
        <v>77</v>
      </c>
      <c r="C15" s="81">
        <f>'Hilfe Berechnung Weiterbildung'!F5</f>
        <v>0</v>
      </c>
      <c r="D15" s="84"/>
    </row>
    <row r="16" spans="1:4" ht="36.6" x14ac:dyDescent="0.3">
      <c r="A16" s="155" t="s">
        <v>76</v>
      </c>
      <c r="B16" s="11" t="s">
        <v>78</v>
      </c>
      <c r="C16" s="81">
        <f>'Hilfe Berechnung Weiterbildung'!C5</f>
        <v>0</v>
      </c>
      <c r="D16" s="84"/>
    </row>
    <row r="17" spans="1:4" x14ac:dyDescent="0.3">
      <c r="A17" s="156"/>
      <c r="B17" s="140" t="s">
        <v>79</v>
      </c>
      <c r="C17" s="87"/>
      <c r="D17" s="84"/>
    </row>
    <row r="18" spans="1:4" ht="15" thickTop="1" x14ac:dyDescent="0.3">
      <c r="A18" s="155" t="s">
        <v>80</v>
      </c>
      <c r="B18" s="11" t="s">
        <v>81</v>
      </c>
      <c r="C18" s="81"/>
      <c r="D18" s="84"/>
    </row>
    <row r="19" spans="1:4" x14ac:dyDescent="0.3">
      <c r="A19" s="155" t="s">
        <v>82</v>
      </c>
      <c r="B19" s="11" t="s">
        <v>83</v>
      </c>
      <c r="C19" s="81"/>
      <c r="D19" s="84"/>
    </row>
    <row r="20" spans="1:4" x14ac:dyDescent="0.3">
      <c r="A20" s="155" t="s">
        <v>71</v>
      </c>
      <c r="B20" s="11" t="s">
        <v>84</v>
      </c>
      <c r="C20" s="81"/>
      <c r="D20" s="84"/>
    </row>
    <row r="21" spans="1:4" ht="26.4" x14ac:dyDescent="0.3">
      <c r="A21" s="155" t="s">
        <v>85</v>
      </c>
      <c r="B21" s="11" t="s">
        <v>86</v>
      </c>
      <c r="C21" s="81"/>
      <c r="D21" s="84"/>
    </row>
    <row r="22" spans="1:4" x14ac:dyDescent="0.3">
      <c r="A22" s="156"/>
      <c r="B22" s="140" t="s">
        <v>87</v>
      </c>
      <c r="C22" s="87"/>
      <c r="D22" s="84"/>
    </row>
    <row r="23" spans="1:4" ht="15" thickTop="1" x14ac:dyDescent="0.3">
      <c r="A23" s="155" t="s">
        <v>88</v>
      </c>
      <c r="B23" s="11" t="s">
        <v>89</v>
      </c>
      <c r="C23" s="139"/>
      <c r="D23" s="84"/>
    </row>
    <row r="24" spans="1:4" x14ac:dyDescent="0.3">
      <c r="A24" s="155" t="s">
        <v>90</v>
      </c>
      <c r="B24" s="16" t="s">
        <v>91</v>
      </c>
      <c r="C24" s="81"/>
      <c r="D24" s="84"/>
    </row>
    <row r="25" spans="1:4" x14ac:dyDescent="0.3">
      <c r="A25" s="155" t="s">
        <v>92</v>
      </c>
      <c r="B25" s="11" t="s">
        <v>93</v>
      </c>
      <c r="C25" s="81"/>
      <c r="D25" s="84"/>
    </row>
    <row r="26" spans="1:4" s="14" customFormat="1" ht="26.4" x14ac:dyDescent="0.3">
      <c r="A26" s="155" t="s">
        <v>94</v>
      </c>
      <c r="B26" s="15" t="s">
        <v>95</v>
      </c>
      <c r="C26" s="81"/>
      <c r="D26" s="85"/>
    </row>
    <row r="27" spans="1:4" x14ac:dyDescent="0.3">
      <c r="A27" s="156"/>
      <c r="B27" s="140" t="s">
        <v>96</v>
      </c>
      <c r="C27" s="87"/>
      <c r="D27" s="84"/>
    </row>
    <row r="28" spans="1:4" ht="26.4" x14ac:dyDescent="0.3">
      <c r="A28" s="155" t="s">
        <v>97</v>
      </c>
      <c r="B28" s="82" t="s">
        <v>98</v>
      </c>
      <c r="C28" s="139"/>
      <c r="D28" s="84"/>
    </row>
    <row r="29" spans="1:4" x14ac:dyDescent="0.3">
      <c r="A29" s="155" t="s">
        <v>99</v>
      </c>
      <c r="B29" s="83" t="s">
        <v>100</v>
      </c>
      <c r="C29" s="139"/>
      <c r="D29" s="84"/>
    </row>
    <row r="30" spans="1:4" x14ac:dyDescent="0.3">
      <c r="A30" s="155" t="s">
        <v>101</v>
      </c>
      <c r="B30" s="80" t="s">
        <v>102</v>
      </c>
      <c r="C30" s="81"/>
      <c r="D30" s="84"/>
    </row>
    <row r="31" spans="1:4" ht="26.4" x14ac:dyDescent="0.3">
      <c r="A31" s="155" t="s">
        <v>103</v>
      </c>
      <c r="B31" s="80" t="s">
        <v>104</v>
      </c>
      <c r="C31" s="81"/>
      <c r="D31" s="84"/>
    </row>
    <row r="32" spans="1:4" x14ac:dyDescent="0.3">
      <c r="A32" s="155" t="s">
        <v>105</v>
      </c>
      <c r="B32" s="80" t="s">
        <v>106</v>
      </c>
      <c r="C32" s="81"/>
      <c r="D32" s="84"/>
    </row>
    <row r="33" spans="1:4" x14ac:dyDescent="0.3">
      <c r="A33" s="155" t="s">
        <v>107</v>
      </c>
      <c r="B33" s="80" t="s">
        <v>108</v>
      </c>
      <c r="C33" s="81"/>
      <c r="D33" s="84"/>
    </row>
    <row r="34" spans="1:4" x14ac:dyDescent="0.3">
      <c r="A34" s="155" t="s">
        <v>109</v>
      </c>
      <c r="B34" s="80" t="s">
        <v>110</v>
      </c>
      <c r="C34" s="81"/>
      <c r="D34" s="84"/>
    </row>
    <row r="35" spans="1:4" s="14" customFormat="1" ht="15.6" x14ac:dyDescent="0.3">
      <c r="A35" s="155" t="s">
        <v>111</v>
      </c>
      <c r="B35" s="82" t="s">
        <v>112</v>
      </c>
      <c r="C35" s="81"/>
      <c r="D35" s="85"/>
    </row>
    <row r="36" spans="1:4" x14ac:dyDescent="0.3">
      <c r="A36" s="155" t="s">
        <v>113</v>
      </c>
      <c r="B36" s="80" t="s">
        <v>114</v>
      </c>
      <c r="C36" s="81"/>
      <c r="D36" s="84"/>
    </row>
    <row r="37" spans="1:4" x14ac:dyDescent="0.3">
      <c r="A37" s="155" t="s">
        <v>113</v>
      </c>
      <c r="B37" s="80" t="s">
        <v>115</v>
      </c>
      <c r="C37" s="81"/>
      <c r="D37" s="84"/>
    </row>
    <row r="38" spans="1:4" x14ac:dyDescent="0.3">
      <c r="A38" s="155" t="s">
        <v>116</v>
      </c>
      <c r="B38" s="11" t="s">
        <v>117</v>
      </c>
      <c r="C38" s="81">
        <f>'Hilfe Veranstaltungen'!C54</f>
        <v>0</v>
      </c>
      <c r="D38" s="84"/>
    </row>
    <row r="39" spans="1:4" ht="26.4" x14ac:dyDescent="0.3">
      <c r="A39" s="155" t="s">
        <v>85</v>
      </c>
      <c r="B39" s="80" t="s">
        <v>118</v>
      </c>
      <c r="C39" s="81">
        <f>'Hilfe Veranstaltungen'!C55</f>
        <v>0</v>
      </c>
      <c r="D39" s="84"/>
    </row>
    <row r="40" spans="1:4" x14ac:dyDescent="0.3">
      <c r="A40" s="156"/>
      <c r="B40" s="140" t="s">
        <v>119</v>
      </c>
      <c r="C40" s="87"/>
      <c r="D40" s="84"/>
    </row>
    <row r="41" spans="1:4" x14ac:dyDescent="0.3">
      <c r="A41" s="155" t="s">
        <v>120</v>
      </c>
      <c r="B41" s="82" t="s">
        <v>121</v>
      </c>
      <c r="C41" s="81"/>
      <c r="D41" s="84"/>
    </row>
    <row r="42" spans="1:4" x14ac:dyDescent="0.3">
      <c r="A42" s="155" t="s">
        <v>122</v>
      </c>
      <c r="B42" s="82" t="s">
        <v>123</v>
      </c>
      <c r="C42" s="81"/>
      <c r="D42" s="84"/>
    </row>
    <row r="43" spans="1:4" x14ac:dyDescent="0.3">
      <c r="A43" s="155" t="s">
        <v>124</v>
      </c>
      <c r="B43" s="82" t="s">
        <v>125</v>
      </c>
      <c r="C43" s="81"/>
      <c r="D43" s="84"/>
    </row>
    <row r="44" spans="1:4" x14ac:dyDescent="0.3">
      <c r="A44" s="155" t="s">
        <v>126</v>
      </c>
      <c r="B44" s="82" t="s">
        <v>127</v>
      </c>
      <c r="C44" s="81"/>
      <c r="D44" s="84"/>
    </row>
    <row r="45" spans="1:4" x14ac:dyDescent="0.3">
      <c r="A45" s="155" t="s">
        <v>128</v>
      </c>
      <c r="B45" s="82" t="s">
        <v>129</v>
      </c>
      <c r="C45" s="81"/>
      <c r="D45" s="84"/>
    </row>
    <row r="46" spans="1:4" s="14" customFormat="1" ht="26.4" x14ac:dyDescent="0.3">
      <c r="A46" s="155" t="s">
        <v>130</v>
      </c>
      <c r="B46" s="11" t="s">
        <v>131</v>
      </c>
      <c r="C46" s="81">
        <f>'Hilfe Veranstaltungen'!C56</f>
        <v>0</v>
      </c>
      <c r="D46" s="85"/>
    </row>
    <row r="47" spans="1:4" x14ac:dyDescent="0.3">
      <c r="A47" s="156"/>
      <c r="B47" s="140" t="s">
        <v>132</v>
      </c>
      <c r="C47" s="87"/>
      <c r="D47" s="84"/>
    </row>
    <row r="48" spans="1:4" ht="23.4" x14ac:dyDescent="0.3">
      <c r="A48" s="155" t="s">
        <v>113</v>
      </c>
      <c r="B48" s="82" t="s">
        <v>133</v>
      </c>
      <c r="C48" s="81"/>
      <c r="D48" s="84"/>
    </row>
    <row r="49" spans="1:4" x14ac:dyDescent="0.3">
      <c r="A49" s="155" t="s">
        <v>71</v>
      </c>
      <c r="B49" s="82" t="s">
        <v>134</v>
      </c>
      <c r="C49" s="81"/>
      <c r="D49" s="84"/>
    </row>
    <row r="50" spans="1:4" ht="33.6" x14ac:dyDescent="0.3">
      <c r="A50" s="155" t="s">
        <v>113</v>
      </c>
      <c r="B50" s="82" t="s">
        <v>135</v>
      </c>
      <c r="C50" s="81"/>
      <c r="D50" s="84"/>
    </row>
    <row r="51" spans="1:4" x14ac:dyDescent="0.3">
      <c r="A51" s="156"/>
      <c r="B51" s="140" t="s">
        <v>136</v>
      </c>
      <c r="C51" s="87"/>
      <c r="D51" s="84"/>
    </row>
    <row r="52" spans="1:4" ht="26.4" x14ac:dyDescent="0.3">
      <c r="A52" s="155" t="s">
        <v>113</v>
      </c>
      <c r="B52" s="82" t="s">
        <v>137</v>
      </c>
      <c r="C52" s="81"/>
      <c r="D52" s="84"/>
    </row>
    <row r="53" spans="1:4" ht="26.4" x14ac:dyDescent="0.3">
      <c r="A53" s="155" t="s">
        <v>76</v>
      </c>
      <c r="B53" s="82" t="s">
        <v>138</v>
      </c>
      <c r="C53" s="81"/>
      <c r="D53" s="84"/>
    </row>
    <row r="54" spans="1:4" ht="26.4" x14ac:dyDescent="0.3">
      <c r="A54" s="155" t="s">
        <v>76</v>
      </c>
      <c r="B54" s="82" t="s">
        <v>139</v>
      </c>
      <c r="C54" s="81"/>
      <c r="D54" s="84"/>
    </row>
  </sheetData>
  <sheetProtection algorithmName="SHA-512" hashValue="OLvpwg2qhTNTCV9ETR/z8eajedMv+wAgbOOkR+zU79YCn3KoIB5nYjl/veOAv0alOeN8KmpYhVSYR1Xa36dc2w==" saltValue="Q/joGFIwOdLpq+KR/+Qgmw==" spinCount="100000" sheet="1" objects="1" scenarios="1"/>
  <mergeCells count="2">
    <mergeCell ref="A2:C2"/>
    <mergeCell ref="A3:C3"/>
  </mergeCells>
  <dataValidations count="4">
    <dataValidation type="whole" allowBlank="1" showInputMessage="1" showErrorMessage="1" errorTitle="Jours d'ouverture hebdomadaire" error="Indiquer un chiffre entier entre 1 et 7. Compter le nombre de jours d'ouverture d'une semaine normale." sqref="C20" xr:uid="{00000000-0002-0000-0100-000000000000}">
      <formula1>1</formula1>
      <formula2>7</formula2>
    </dataValidation>
    <dataValidation type="decimal" allowBlank="1" showInputMessage="1" showErrorMessage="1" errorTitle="Ouverture hebdomadaire en heure" error="Indiquer un chiffre entre 1 et 168. Compter le nombre d'heure d'ouverture d'une semaine normale." sqref="C18" xr:uid="{00000000-0002-0000-0100-000001000000}">
      <formula1>0</formula1>
      <formula2>168</formula2>
    </dataValidation>
    <dataValidation type="whole" allowBlank="1" showInputMessage="1" showErrorMessage="1" errorTitle="Ouverture annuelle en jours" error="Indiquer un chiffre entier entre 1 et 365. Compter chaque jour de l'année pendant lequel les services principaux sont proposés aux utilisateurs." sqref="C19" xr:uid="{00000000-0002-0000-0100-000002000000}">
      <formula1>0</formula1>
      <formula2>366</formula2>
    </dataValidation>
    <dataValidation type="list" allowBlank="1" showInputMessage="1" showErrorMessage="1" prompt="Ausbildung mit dem Pfeil wählen" sqref="C13" xr:uid="{00000000-0002-0000-0100-000003000000}">
      <formula1>"Ad-hoc-Kurs,Grundkurs Bibliosuisse/SAB,I+D Fachperson,I+D Spezialist/in"</formula1>
    </dataValidation>
  </dataValidations>
  <pageMargins left="0.7" right="0.7" top="0.75" bottom="0.75" header="0.3" footer="0.3"/>
  <pageSetup scale="4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100" r:id="rId4">
          <objectPr locked="0" defaultSize="0" r:id="rId5">
            <anchor moveWithCells="1">
              <from>
                <xdr:col>3</xdr:col>
                <xdr:colOff>1059180</xdr:colOff>
                <xdr:row>47</xdr:row>
                <xdr:rowOff>144780</xdr:rowOff>
              </from>
              <to>
                <xdr:col>3</xdr:col>
                <xdr:colOff>1973580</xdr:colOff>
                <xdr:row>49</xdr:row>
                <xdr:rowOff>327660</xdr:rowOff>
              </to>
            </anchor>
          </objectPr>
        </oleObject>
      </mc:Choice>
      <mc:Fallback>
        <oleObject progId="Acrobat Document" dvAspect="DVASPECT_ICON" shapeId="4100" r:id="rId4"/>
      </mc:Fallback>
    </mc:AlternateContent>
    <mc:AlternateContent xmlns:mc="http://schemas.openxmlformats.org/markup-compatibility/2006">
      <mc:Choice Requires="x14">
        <oleObject progId="AcroExch.Document.DC" dvAspect="DVASPECT_ICON" shapeId="4109" r:id="rId6">
          <objectPr locked="0" defaultSize="0" autoPict="0" r:id="rId7">
            <anchor moveWithCells="1">
              <from>
                <xdr:col>3</xdr:col>
                <xdr:colOff>91440</xdr:colOff>
                <xdr:row>47</xdr:row>
                <xdr:rowOff>144780</xdr:rowOff>
              </from>
              <to>
                <xdr:col>3</xdr:col>
                <xdr:colOff>982980</xdr:colOff>
                <xdr:row>49</xdr:row>
                <xdr:rowOff>304800</xdr:rowOff>
              </to>
            </anchor>
          </objectPr>
        </oleObject>
      </mc:Choice>
      <mc:Fallback>
        <oleObject progId="AcroExch.Document.DC" dvAspect="DVASPECT_ICON" shapeId="4109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1:O52"/>
  <sheetViews>
    <sheetView tabSelected="1" topLeftCell="A5" workbookViewId="0">
      <selection activeCell="D15" sqref="D15"/>
    </sheetView>
  </sheetViews>
  <sheetFormatPr baseColWidth="10" defaultColWidth="11.44140625" defaultRowHeight="14.4" x14ac:dyDescent="0.3"/>
  <cols>
    <col min="1" max="1" width="11.44140625" style="17"/>
    <col min="2" max="3" width="14.6640625" style="17" customWidth="1"/>
    <col min="4" max="4" width="48.44140625" style="17" customWidth="1"/>
    <col min="5" max="5" width="12.6640625" style="17" customWidth="1"/>
    <col min="6" max="6" width="16.88671875" style="17" customWidth="1"/>
    <col min="7" max="7" width="17.33203125" style="17" customWidth="1"/>
    <col min="8" max="8" width="18.44140625" style="17" customWidth="1"/>
    <col min="9" max="9" width="17.6640625" style="332" customWidth="1"/>
    <col min="10" max="10" width="14.109375" style="17" customWidth="1"/>
    <col min="11" max="11" width="11.44140625" style="131" bestFit="1" customWidth="1"/>
    <col min="12" max="12" width="11.44140625" style="17" bestFit="1" customWidth="1"/>
    <col min="13" max="16384" width="11.44140625" style="17"/>
  </cols>
  <sheetData>
    <row r="1" spans="2:13" ht="18" customHeight="1" x14ac:dyDescent="0.3">
      <c r="B1" s="434" t="s">
        <v>140</v>
      </c>
      <c r="C1" s="435"/>
      <c r="D1" s="435"/>
      <c r="E1" s="435"/>
      <c r="F1" s="435"/>
      <c r="G1" s="435"/>
      <c r="H1" s="435"/>
      <c r="I1" s="436"/>
      <c r="J1" s="217"/>
    </row>
    <row r="2" spans="2:13" x14ac:dyDescent="0.3">
      <c r="B2" s="308" t="s">
        <v>0</v>
      </c>
      <c r="C2" s="279" t="s">
        <v>1</v>
      </c>
      <c r="D2" s="20" t="s">
        <v>141</v>
      </c>
      <c r="E2" s="278" t="s">
        <v>142</v>
      </c>
      <c r="F2" s="442">
        <f>'Schritt 1'!B2</f>
        <v>0</v>
      </c>
      <c r="G2" s="443"/>
      <c r="H2" s="444"/>
      <c r="I2" s="76"/>
      <c r="J2" s="131"/>
      <c r="K2" s="17"/>
    </row>
    <row r="3" spans="2:13" x14ac:dyDescent="0.3">
      <c r="B3" s="280"/>
      <c r="C3" s="281"/>
      <c r="D3" s="141" t="str">
        <f>CONCATENATE("Verfasser/in: ",'Schritt 1'!B4)</f>
        <v xml:space="preserve">Verfasser/in: </v>
      </c>
      <c r="E3" s="282"/>
      <c r="F3" s="445"/>
      <c r="G3" s="446"/>
      <c r="H3" s="447"/>
      <c r="I3" s="76"/>
      <c r="J3" s="131"/>
      <c r="K3" s="17"/>
    </row>
    <row r="4" spans="2:13" x14ac:dyDescent="0.3">
      <c r="B4" s="276"/>
      <c r="C4" s="277"/>
      <c r="D4" s="251"/>
      <c r="E4" s="135"/>
      <c r="F4" s="76"/>
      <c r="G4" s="76"/>
      <c r="H4" s="76"/>
      <c r="I4" s="76"/>
      <c r="J4" s="131"/>
      <c r="K4" s="17"/>
    </row>
    <row r="5" spans="2:13" ht="39.6" x14ac:dyDescent="0.3">
      <c r="B5" s="309" t="s">
        <v>143</v>
      </c>
      <c r="C5" s="309" t="s">
        <v>144</v>
      </c>
      <c r="D5" s="309" t="s">
        <v>145</v>
      </c>
      <c r="E5" s="309" t="s">
        <v>146</v>
      </c>
      <c r="F5" s="309" t="s">
        <v>147</v>
      </c>
      <c r="G5" s="354" t="s">
        <v>148</v>
      </c>
      <c r="H5" s="354" t="s">
        <v>149</v>
      </c>
      <c r="I5" s="131"/>
      <c r="K5" s="17"/>
    </row>
    <row r="6" spans="2:13" x14ac:dyDescent="0.3">
      <c r="B6" s="339">
        <f>SUM('Schritt 1'!D10:E10)</f>
        <v>0</v>
      </c>
      <c r="C6" s="339">
        <f>'Schritt 1'!D14</f>
        <v>0</v>
      </c>
      <c r="D6" s="340" t="str">
        <f>'Schritt 1'!C16</f>
        <v>Stufe 1</v>
      </c>
      <c r="E6" s="341">
        <f>'Schritt 2'!C8</f>
        <v>0</v>
      </c>
      <c r="F6" s="341">
        <f>'Schritt 2'!C10</f>
        <v>0</v>
      </c>
      <c r="G6" s="342">
        <f>SUM('Schritt 2'!C11)</f>
        <v>0</v>
      </c>
      <c r="H6" s="343">
        <f>SUM('Schritt 2'!C14)</f>
        <v>0</v>
      </c>
      <c r="I6" s="329"/>
      <c r="K6" s="17"/>
    </row>
    <row r="7" spans="2:13" ht="7.5" customHeight="1" x14ac:dyDescent="0.3">
      <c r="F7" s="219"/>
      <c r="G7" s="219"/>
      <c r="H7" s="218"/>
      <c r="I7" s="325"/>
      <c r="J7" s="131"/>
      <c r="K7" s="17"/>
    </row>
    <row r="8" spans="2:13" ht="15" customHeight="1" x14ac:dyDescent="0.3">
      <c r="B8" s="207"/>
      <c r="C8" s="453" t="s">
        <v>150</v>
      </c>
      <c r="D8" s="453" t="s">
        <v>151</v>
      </c>
      <c r="E8" s="456" t="s">
        <v>152</v>
      </c>
      <c r="F8" s="457"/>
      <c r="G8" s="458">
        <v>2024</v>
      </c>
      <c r="H8" s="459"/>
      <c r="I8" s="448" t="s">
        <v>153</v>
      </c>
      <c r="J8" s="220">
        <v>2023</v>
      </c>
      <c r="K8" s="220">
        <v>2022</v>
      </c>
      <c r="L8" s="220">
        <v>2021</v>
      </c>
      <c r="M8" s="220">
        <v>2020</v>
      </c>
    </row>
    <row r="9" spans="2:13" ht="15" customHeight="1" x14ac:dyDescent="0.3">
      <c r="B9" s="311" t="s">
        <v>154</v>
      </c>
      <c r="C9" s="454"/>
      <c r="D9" s="454"/>
      <c r="E9" s="460" t="s">
        <v>155</v>
      </c>
      <c r="F9" s="461"/>
      <c r="G9" s="462" t="s">
        <v>156</v>
      </c>
      <c r="H9" s="464" t="s">
        <v>157</v>
      </c>
      <c r="I9" s="449"/>
      <c r="J9" s="451" t="s">
        <v>156</v>
      </c>
      <c r="K9" s="451" t="s">
        <v>156</v>
      </c>
      <c r="L9" s="451" t="s">
        <v>156</v>
      </c>
      <c r="M9" s="451" t="s">
        <v>156</v>
      </c>
    </row>
    <row r="10" spans="2:13" x14ac:dyDescent="0.3">
      <c r="B10" s="208"/>
      <c r="C10" s="455"/>
      <c r="D10" s="455"/>
      <c r="E10" s="221" t="s">
        <v>158</v>
      </c>
      <c r="F10" s="222" t="s">
        <v>159</v>
      </c>
      <c r="G10" s="463"/>
      <c r="H10" s="465"/>
      <c r="I10" s="450"/>
      <c r="J10" s="452"/>
      <c r="K10" s="452"/>
      <c r="L10" s="452"/>
      <c r="M10" s="452"/>
    </row>
    <row r="11" spans="2:13" s="181" customFormat="1" ht="24" customHeight="1" x14ac:dyDescent="0.25">
      <c r="B11" s="255" t="s">
        <v>160</v>
      </c>
      <c r="C11" s="275" t="s">
        <v>1</v>
      </c>
      <c r="D11" s="312" t="s">
        <v>161</v>
      </c>
      <c r="E11" s="257">
        <f>'Schritt 2'!C12*18/100</f>
        <v>0</v>
      </c>
      <c r="F11" s="223"/>
      <c r="G11" s="261">
        <f>'Schritt 2'!C15</f>
        <v>0</v>
      </c>
      <c r="H11" s="224" t="str">
        <f>IF(G11=0,"Schritt 2 C15 ausfüllen",(IF(G11&gt;=E11,"erreicht","nicht erreicht")))</f>
        <v>Schritt 2 C15 ausfüllen</v>
      </c>
      <c r="I11" s="333">
        <f>IF(G11&gt;=E11,5,0)</f>
        <v>5</v>
      </c>
      <c r="J11" s="225" t="s">
        <v>162</v>
      </c>
      <c r="K11" s="225"/>
      <c r="L11" s="225"/>
      <c r="M11" s="225"/>
    </row>
    <row r="12" spans="2:13" s="181" customFormat="1" ht="13.2" x14ac:dyDescent="0.25">
      <c r="B12" s="258" t="s">
        <v>160</v>
      </c>
      <c r="C12" s="259" t="s">
        <v>1</v>
      </c>
      <c r="D12" s="313" t="s">
        <v>163</v>
      </c>
      <c r="E12" s="260">
        <f>IF('Schritt 2'!C10=0,0,1)</f>
        <v>0</v>
      </c>
      <c r="F12" s="191"/>
      <c r="G12" s="262">
        <f>IFERROR('Schritt 2'!C16/MAX('Schritt 2'!C10-1,1),0)</f>
        <v>0</v>
      </c>
      <c r="H12" s="226" t="str">
        <f>IF(G12&gt;=E12,"erreicht","nicht erreicht")</f>
        <v>erreicht</v>
      </c>
      <c r="I12" s="333">
        <f t="shared" ref="I12:I13" si="0">IF(G12&gt;=E12,5,0)</f>
        <v>5</v>
      </c>
      <c r="J12" s="215"/>
      <c r="K12" s="216"/>
      <c r="L12" s="216"/>
      <c r="M12" s="216"/>
    </row>
    <row r="13" spans="2:13" s="181" customFormat="1" ht="13.2" x14ac:dyDescent="0.25">
      <c r="B13" s="258" t="s">
        <v>160</v>
      </c>
      <c r="C13" s="367" t="s">
        <v>164</v>
      </c>
      <c r="D13" s="204" t="s">
        <v>165</v>
      </c>
      <c r="E13" s="206">
        <v>1</v>
      </c>
      <c r="F13" s="292"/>
      <c r="G13" s="301">
        <f>'Schritt 2'!C50</f>
        <v>0</v>
      </c>
      <c r="H13" s="226" t="str">
        <f>IF(G13&gt;=E13,"erreicht","nicht erreicht")</f>
        <v>nicht erreicht</v>
      </c>
      <c r="I13" s="333">
        <f t="shared" si="0"/>
        <v>0</v>
      </c>
      <c r="J13" s="215"/>
      <c r="K13" s="216"/>
      <c r="L13" s="216"/>
      <c r="M13" s="216"/>
    </row>
    <row r="14" spans="2:13" s="181" customFormat="1" ht="13.2" x14ac:dyDescent="0.25">
      <c r="B14" s="355" t="s">
        <v>160</v>
      </c>
      <c r="C14" s="366"/>
      <c r="D14" s="368" t="s">
        <v>281</v>
      </c>
      <c r="E14" s="241"/>
      <c r="F14" s="241"/>
      <c r="G14" s="241"/>
      <c r="H14" s="364" t="s">
        <v>166</v>
      </c>
      <c r="I14" s="333">
        <f>IF(H14="erreicht",5,0)</f>
        <v>5</v>
      </c>
      <c r="J14" s="215"/>
      <c r="K14" s="216"/>
      <c r="L14" s="216"/>
      <c r="M14" s="216"/>
    </row>
    <row r="15" spans="2:13" s="181" customFormat="1" ht="27" thickBot="1" x14ac:dyDescent="0.3">
      <c r="B15" s="355" t="s">
        <v>160</v>
      </c>
      <c r="C15" s="363"/>
      <c r="D15" s="363" t="s">
        <v>282</v>
      </c>
      <c r="E15" s="292"/>
      <c r="F15" s="292"/>
      <c r="G15" s="292"/>
      <c r="H15" s="365" t="s">
        <v>166</v>
      </c>
      <c r="I15" s="333">
        <f>IF(H15="erreicht",5,0)</f>
        <v>5</v>
      </c>
      <c r="J15" s="215"/>
      <c r="K15" s="216"/>
      <c r="L15" s="216"/>
      <c r="M15" s="216"/>
    </row>
    <row r="16" spans="2:13" s="181" customFormat="1" ht="13.2" x14ac:dyDescent="0.25">
      <c r="B16" s="196" t="s">
        <v>167</v>
      </c>
      <c r="C16" s="196" t="s">
        <v>168</v>
      </c>
      <c r="D16" s="196" t="s">
        <v>169</v>
      </c>
      <c r="E16" s="264">
        <v>0.1</v>
      </c>
      <c r="F16" s="264">
        <v>0.2</v>
      </c>
      <c r="G16" s="265">
        <f>IFERROR('Schritt 2'!C37/'Schritt 1'!C23,0)</f>
        <v>0</v>
      </c>
      <c r="H16" s="266" t="str">
        <f>IF(AND(G16&gt;=E16,G16&lt;=F16),"erreicht",IF($G16&lt;$E16,"nicht erreicht",IF($G16&gt;$F16,"Maximum überschritten")))</f>
        <v>nicht erreicht</v>
      </c>
      <c r="I16" s="334"/>
      <c r="J16" s="227"/>
      <c r="K16" s="228"/>
      <c r="L16" s="228"/>
      <c r="M16" s="228"/>
    </row>
    <row r="17" spans="2:13" s="181" customFormat="1" ht="13.2" x14ac:dyDescent="0.25">
      <c r="B17" s="192" t="s">
        <v>167</v>
      </c>
      <c r="C17" s="192" t="s">
        <v>170</v>
      </c>
      <c r="D17" s="192" t="s">
        <v>171</v>
      </c>
      <c r="E17" s="229">
        <v>1</v>
      </c>
      <c r="F17" s="229">
        <v>5</v>
      </c>
      <c r="G17" s="319">
        <f>IFERROR('Schritt 2'!C41/'Schritt 2'!C28,0)</f>
        <v>0</v>
      </c>
      <c r="H17" s="230" t="str">
        <f>IF(AND(G17&gt;=E17,G17&lt;=F17),"erreicht",IF($G17&lt;$E17,"nicht erreicht",IF($G17&gt;$F17,"Maximum übeschritten")))</f>
        <v>nicht erreicht</v>
      </c>
      <c r="I17" s="334"/>
      <c r="J17" s="227"/>
      <c r="K17" s="228"/>
      <c r="L17" s="228"/>
      <c r="M17" s="228"/>
    </row>
    <row r="18" spans="2:13" s="181" customFormat="1" ht="26.4" x14ac:dyDescent="0.25">
      <c r="B18" s="192" t="s">
        <v>172</v>
      </c>
      <c r="C18" s="192" t="s">
        <v>170</v>
      </c>
      <c r="D18" s="194" t="s">
        <v>173</v>
      </c>
      <c r="E18" s="283">
        <f>SUM('Schritt 2'!C28)</f>
        <v>0</v>
      </c>
      <c r="F18" s="191"/>
      <c r="G18" s="229">
        <f>'Schritt 2'!C41</f>
        <v>0</v>
      </c>
      <c r="H18" s="230" t="str">
        <f>IF(G18&gt;=E18,"erreicht","nicht erreicht")</f>
        <v>erreicht</v>
      </c>
      <c r="I18" s="334"/>
      <c r="J18" s="215"/>
      <c r="K18" s="216"/>
      <c r="L18" s="216"/>
      <c r="M18" s="216"/>
    </row>
    <row r="19" spans="2:13" s="181" customFormat="1" ht="39.6" x14ac:dyDescent="0.25">
      <c r="B19" s="356" t="s">
        <v>174</v>
      </c>
      <c r="C19" s="356" t="s">
        <v>170</v>
      </c>
      <c r="D19" s="357" t="s">
        <v>175</v>
      </c>
      <c r="E19" s="283">
        <f>SUM('Schritt 2'!C30:C34)</f>
        <v>0</v>
      </c>
      <c r="F19" s="191"/>
      <c r="G19" s="231">
        <f>SUM('Schritt 2'!C42:C45)</f>
        <v>0</v>
      </c>
      <c r="H19" s="274" t="str">
        <f>IF(G19&gt;=E19,"erreicht","nicht erreicht")</f>
        <v>erreicht</v>
      </c>
      <c r="I19" s="334"/>
      <c r="J19" s="215"/>
      <c r="K19" s="216"/>
      <c r="L19" s="216"/>
      <c r="M19" s="216"/>
    </row>
    <row r="20" spans="2:13" s="181" customFormat="1" ht="26.4" x14ac:dyDescent="0.25">
      <c r="B20" s="356" t="s">
        <v>172</v>
      </c>
      <c r="C20" s="356" t="s">
        <v>170</v>
      </c>
      <c r="D20" s="357" t="s">
        <v>176</v>
      </c>
      <c r="E20" s="283">
        <f>SUM('Schritt 2'!C8)</f>
        <v>0</v>
      </c>
      <c r="F20" s="191"/>
      <c r="G20" s="231">
        <f>SUM('Schritt 2'!C7)</f>
        <v>0</v>
      </c>
      <c r="H20" s="230" t="str">
        <f>IF(G20&gt;=E20,"erreicht","nicht erreicht")</f>
        <v>erreicht</v>
      </c>
      <c r="I20" s="334"/>
      <c r="J20" s="215"/>
      <c r="K20" s="216"/>
      <c r="L20" s="216"/>
      <c r="M20" s="216"/>
    </row>
    <row r="21" spans="2:13" s="181" customFormat="1" ht="26.4" x14ac:dyDescent="0.25">
      <c r="B21" s="192" t="s">
        <v>172</v>
      </c>
      <c r="C21" s="192" t="s">
        <v>170</v>
      </c>
      <c r="D21" s="194" t="str">
        <f>IF('Schritt 1'!D7="Schulbibliothek","Anzahl der Besuche pro Zielpopulation (Schüler)","Anzahl der Besuche pro Zielpopulation (Einwohner)")</f>
        <v>Anzahl der Besuche pro Zielpopulation (Einwohner)</v>
      </c>
      <c r="E21" s="197">
        <v>1</v>
      </c>
      <c r="F21" s="191"/>
      <c r="G21" s="232">
        <f>IF('Schritt 1'!D7="Schulbibliothek",IFERROR('Schritt 2'!C7/'Schritt 1'!D14,0),IFERROR('Schritt 2'!C7/'Schritt 1'!D10,0))</f>
        <v>0</v>
      </c>
      <c r="H21" s="230" t="str">
        <f>IF(G21&gt;=E21,"erreicht",IF(G21=0,"Schritt 2 BFS&gt;V1 ausfüllen","nicht erreicht"))</f>
        <v>Schritt 2 BFS&gt;V1 ausfüllen</v>
      </c>
      <c r="I21" s="334"/>
      <c r="J21" s="215"/>
      <c r="K21" s="216"/>
      <c r="L21" s="216"/>
      <c r="M21" s="216"/>
    </row>
    <row r="22" spans="2:13" s="181" customFormat="1" ht="13.2" x14ac:dyDescent="0.25">
      <c r="B22" s="192" t="s">
        <v>167</v>
      </c>
      <c r="C22" s="192" t="s">
        <v>170</v>
      </c>
      <c r="D22" s="192" t="str">
        <f>IF('Schritt 1'!D7="Schulbibliothek","Durchdringungsrate (anz. aktiven Nutzer/Schüler)","Durchdringungsrate (anz. aktiven Nutzer/Einwohner)")</f>
        <v>Durchdringungsrate (anz. aktiven Nutzer/Einwohner)</v>
      </c>
      <c r="E22" s="233">
        <v>0.15</v>
      </c>
      <c r="F22" s="233">
        <v>1</v>
      </c>
      <c r="G22" s="234">
        <f>IF('Schritt 1'!D7="Schulbibliothek",IFERROR('Schritt 2'!C8/'Schritt 1'!D14,0),IFERROR('Schritt 2'!C8/'Schritt 1'!D10,0))</f>
        <v>0</v>
      </c>
      <c r="H22" s="235" t="str">
        <f>IF(AND(G22&gt;=E22,G22&lt;=F22),"erreicht",IF($G22&lt;$E22,"nicht erreicht",IF($G22&gt;$F22,"Maximum überschritten")))</f>
        <v>nicht erreicht</v>
      </c>
      <c r="I22" s="334"/>
      <c r="J22" s="227"/>
      <c r="K22" s="228"/>
      <c r="L22" s="228"/>
      <c r="M22" s="228"/>
    </row>
    <row r="23" spans="2:13" s="181" customFormat="1" ht="26.4" x14ac:dyDescent="0.25">
      <c r="B23" s="192" t="s">
        <v>167</v>
      </c>
      <c r="C23" s="192" t="s">
        <v>170</v>
      </c>
      <c r="D23" s="194" t="s">
        <v>177</v>
      </c>
      <c r="E23" s="358">
        <f>SUM('Schritt 2'!C28/50)</f>
        <v>0</v>
      </c>
      <c r="F23" s="236"/>
      <c r="G23" s="231">
        <f>SUM('Schritt 2'!C54)</f>
        <v>0</v>
      </c>
      <c r="H23" s="230" t="str">
        <f>IF(G23&gt;=E23,"erreicht",IF(G23=0,"Keine Fernleihe im Wallis","nicht erreicht"))</f>
        <v>erreicht</v>
      </c>
      <c r="I23" s="334"/>
      <c r="J23" s="215"/>
      <c r="K23" s="216"/>
      <c r="L23" s="216"/>
      <c r="M23" s="216"/>
    </row>
    <row r="24" spans="2:13" s="181" customFormat="1" ht="26.4" x14ac:dyDescent="0.25">
      <c r="B24" s="195" t="s">
        <v>167</v>
      </c>
      <c r="C24" s="195" t="s">
        <v>162</v>
      </c>
      <c r="D24" s="198" t="s">
        <v>178</v>
      </c>
      <c r="E24" s="359">
        <f>SUM('Schritt 2'!C28/50)</f>
        <v>0</v>
      </c>
      <c r="F24" s="237"/>
      <c r="G24" s="238">
        <f>SUM('Schritt 2'!C53)</f>
        <v>0</v>
      </c>
      <c r="H24" s="230" t="str">
        <f>IF(G24&gt;=E24,"erreicht",IF(G24=0,"Keine Fernleihe im Wallis","nicht erreicht"))</f>
        <v>erreicht</v>
      </c>
      <c r="I24" s="334"/>
      <c r="J24" s="321" t="s">
        <v>162</v>
      </c>
      <c r="K24" s="322"/>
      <c r="L24" s="321"/>
      <c r="M24" s="322"/>
    </row>
    <row r="25" spans="2:13" s="181" customFormat="1" ht="39.6" x14ac:dyDescent="0.25">
      <c r="B25" s="192" t="s">
        <v>174</v>
      </c>
      <c r="C25" s="194" t="s">
        <v>179</v>
      </c>
      <c r="D25" s="194" t="s">
        <v>117</v>
      </c>
      <c r="E25" s="360">
        <v>3</v>
      </c>
      <c r="F25" s="191"/>
      <c r="G25" s="239">
        <f>'Schritt 2'!C38</f>
        <v>0</v>
      </c>
      <c r="H25" s="182" t="str">
        <f>IF(G25&gt;=E25,"erreicht","nicht erreicht")</f>
        <v>nicht erreicht</v>
      </c>
      <c r="I25" s="335">
        <f>IF(G25&gt;=E25,5,0)</f>
        <v>0</v>
      </c>
      <c r="J25" s="215"/>
      <c r="K25" s="215"/>
      <c r="L25" s="216"/>
      <c r="M25" s="215"/>
    </row>
    <row r="26" spans="2:13" s="181" customFormat="1" ht="26.4" x14ac:dyDescent="0.25">
      <c r="B26" s="192" t="s">
        <v>172</v>
      </c>
      <c r="C26" s="192" t="s">
        <v>179</v>
      </c>
      <c r="D26" s="192" t="s">
        <v>180</v>
      </c>
      <c r="E26" s="360">
        <f>SUM('Schritt 2'!C8/10)</f>
        <v>0</v>
      </c>
      <c r="F26" s="191"/>
      <c r="G26" s="240">
        <f>SUM('Schritt 2'!C46)</f>
        <v>0</v>
      </c>
      <c r="H26" s="182" t="str">
        <f>IF(G26&gt;=E26,"erreicht","nicht erreicht")</f>
        <v>erreicht</v>
      </c>
      <c r="I26" s="334"/>
      <c r="J26" s="215"/>
      <c r="K26" s="216"/>
      <c r="L26" s="216"/>
      <c r="M26" s="216"/>
    </row>
    <row r="27" spans="2:13" s="181" customFormat="1" ht="26.4" x14ac:dyDescent="0.25">
      <c r="B27" s="192" t="s">
        <v>181</v>
      </c>
      <c r="C27" s="192" t="s">
        <v>179</v>
      </c>
      <c r="D27" s="192" t="s">
        <v>182</v>
      </c>
      <c r="E27" s="361">
        <f>SUM(C6/20)</f>
        <v>0</v>
      </c>
      <c r="F27" s="191"/>
      <c r="G27" s="240">
        <f>('Schritt 2'!C39)</f>
        <v>0</v>
      </c>
      <c r="H27" s="263" t="str">
        <f>IF(G27=0,"Keine Schule bedient",IF(G27&gt;=E27,"erreicht","nicht erreicht"))</f>
        <v>Keine Schule bedient</v>
      </c>
      <c r="I27" s="336"/>
      <c r="J27" s="215"/>
      <c r="K27" s="216"/>
      <c r="L27" s="216"/>
      <c r="M27" s="216"/>
    </row>
    <row r="28" spans="2:13" s="181" customFormat="1" ht="26.4" x14ac:dyDescent="0.25">
      <c r="B28" s="267" t="s">
        <v>181</v>
      </c>
      <c r="C28" s="267" t="s">
        <v>179</v>
      </c>
      <c r="D28" s="267" t="s">
        <v>183</v>
      </c>
      <c r="E28" s="362">
        <v>2</v>
      </c>
      <c r="F28" s="254"/>
      <c r="G28" s="268">
        <f>'Schritt 2'!C21</f>
        <v>0</v>
      </c>
      <c r="H28" s="269" t="str">
        <f>IF(G28=0,"Keine besondere Öffnung",IF(G28&gt;=E28,"erreicht","nicht erreicht"))</f>
        <v>Keine besondere Öffnung</v>
      </c>
      <c r="I28" s="334"/>
      <c r="J28" s="215"/>
      <c r="K28" s="216"/>
      <c r="L28" s="216"/>
      <c r="M28" s="216"/>
    </row>
    <row r="29" spans="2:13" s="181" customFormat="1" ht="26.4" x14ac:dyDescent="0.25">
      <c r="B29" s="201" t="s">
        <v>184</v>
      </c>
      <c r="C29" s="256" t="s">
        <v>1</v>
      </c>
      <c r="D29" s="256" t="s">
        <v>185</v>
      </c>
      <c r="E29" s="270">
        <f>'Schritt 1'!C33</f>
        <v>12.5</v>
      </c>
      <c r="F29" s="271">
        <f>'Schritt 1'!D33</f>
        <v>25</v>
      </c>
      <c r="G29" s="272">
        <f>'Schritt 2'!C11*42</f>
        <v>0</v>
      </c>
      <c r="H29" s="273" t="str">
        <f>IF(AND(G29&gt;=E29,G29&lt;=F29),"erreicht",IF($G29&lt;$E29,"nicht erreicht",IF($G29&gt;$F29,"Maximum überschritten")))</f>
        <v>nicht erreicht</v>
      </c>
      <c r="I29" s="335">
        <f>IF($G29&gt;=$E29,5,0)</f>
        <v>0</v>
      </c>
      <c r="J29" s="323"/>
      <c r="K29" s="323"/>
      <c r="L29" s="323"/>
      <c r="M29" s="323"/>
    </row>
    <row r="30" spans="2:13" s="181" customFormat="1" ht="26.4" x14ac:dyDescent="0.25">
      <c r="B30" s="338" t="s">
        <v>186</v>
      </c>
      <c r="C30" s="201" t="s">
        <v>1</v>
      </c>
      <c r="D30" s="201" t="s">
        <v>187</v>
      </c>
      <c r="E30" s="285">
        <f>IF('Schritt 1'!C16="Stufe 1",'Schritt 1'!C36,(IF('Schritt 1'!C16="Stufe 2",'Schritt 1'!C37,IF('Schritt 1'!C16="Stufe 3",'Schritt 1'!C38,IF('Schritt 1'!C16="Stufe 4",'Schritt 1'!C39,IF('Schritt 1'!C16="Stufe 5",'Schritt 1'!C40))))))</f>
        <v>0.1</v>
      </c>
      <c r="F30" s="241"/>
      <c r="G30" s="286">
        <f>'Schritt 2'!C12</f>
        <v>0</v>
      </c>
      <c r="H30" s="183" t="str">
        <f>IF($G30&gt;=$E30,"erreicht","nicht erreicht")</f>
        <v>nicht erreicht</v>
      </c>
      <c r="I30" s="333">
        <f>IF($G30&gt;=$E30,5,0)</f>
        <v>0</v>
      </c>
      <c r="J30" s="227"/>
      <c r="K30" s="227"/>
      <c r="L30" s="227"/>
      <c r="M30" s="227"/>
    </row>
    <row r="31" spans="2:13" s="181" customFormat="1" ht="26.4" x14ac:dyDescent="0.25">
      <c r="B31" s="202" t="s">
        <v>188</v>
      </c>
      <c r="C31" s="202" t="s">
        <v>1</v>
      </c>
      <c r="D31" s="202" t="s">
        <v>73</v>
      </c>
      <c r="E31" s="203" t="str">
        <f>IF('Schritt 1'!C16="Stufe 1",'Schritt 1'!C42,(IF('Schritt 1'!C16="Stufe 2",'Schritt 1'!C43,IF('Schritt 1'!C16="Stufe 3",'Schritt 1'!C44,IF('Schritt 1'!C16="Stufe 4",'Schritt 1'!C45,IF('Schritt 1'!C16="Stufe 5",'Schritt 1'!C46))))))</f>
        <v>Ad-hoc-Kurs</v>
      </c>
      <c r="F31" s="284" t="str">
        <f>IF('Schritt 1'!C16="Stufe 1",'Schritt 1'!D42,(IF('Schritt 1'!C16="Stufe 2",'Schritt 1'!D43,IF('Schritt 1'!C16="Stufe 3",'Schritt 1'!D44,IF('Schritt 1'!C16="Stufe 4",'Schritt 1'!D45,IF('Schritt 1'!C16="Stufe 5",'Schritt 1'!D46))))))</f>
        <v>Grundkurs Bibliosuisse/SAB</v>
      </c>
      <c r="G31" s="184">
        <f>'Schritt 2'!C13</f>
        <v>0</v>
      </c>
      <c r="H31" s="183" t="str">
        <f>IF(G31=0,"Schritt 2 ausfüllen",IF(OR(G31=F31,G31=E31),"erreicht",IF('Schritt 1'!C16="Stufe 1","Maximum überschritten",IF(AND('Schritt 1'!C16="Stufe 2",'Schritt 2'!C13='Schritt 1'!C42),"nicht erreicht",IF(AND('Schritt 1'!C16="Stufe 2",'Schritt 2'!C13='Schritt 1'!C45),"Maximum überschritten",IF(OR('Schritt 1'!C16="Stufe 3",'Schritt 1'!C16="Stufe 4",'Schritt 1'!C16="Stufe 5"),"nicht erreicht","nicht erreicht"))))))</f>
        <v>Schritt 2 ausfüllen</v>
      </c>
      <c r="I31" s="333" t="str">
        <f>IF(G31=0,"Schritt 2 ausfüllen",IF(OR(G31=F31,G31=E31),5,IF('Schritt 1'!C16="Stufe 1","Maximum überschritten",IF(AND('Schritt 1'!C16="Stufe 2",'Schritt 2'!C13='Schritt 1'!C42),"nicht erreicht",IF(AND('Schritt 1'!C16="Stufe 2",'Schritt 2'!C13='Schritt 1'!C45),"Maximum überschritten",IF(OR('Schritt 1'!C16="Stufe 3",'Schritt 1'!C16="Stufe 4",'Schritt 1'!C16="Stufe 5"),0,0))))))</f>
        <v>Schritt 2 ausfüllen</v>
      </c>
      <c r="J31" s="227"/>
      <c r="K31" s="227"/>
      <c r="L31" s="227"/>
      <c r="M31" s="227" t="s">
        <v>162</v>
      </c>
    </row>
    <row r="32" spans="2:13" s="181" customFormat="1" ht="26.4" x14ac:dyDescent="0.25">
      <c r="B32" s="202" t="s">
        <v>189</v>
      </c>
      <c r="C32" s="193" t="s">
        <v>164</v>
      </c>
      <c r="D32" s="204" t="s">
        <v>190</v>
      </c>
      <c r="E32" s="206">
        <f>'Schritt 1'!C25</f>
        <v>75</v>
      </c>
      <c r="F32" s="206">
        <f>'Schritt 1'!D25</f>
        <v>150</v>
      </c>
      <c r="G32" s="242">
        <f>'Schritt 2'!C49</f>
        <v>0</v>
      </c>
      <c r="H32" s="230" t="str">
        <f>IF(AND(G32&gt;=E32,G32&lt;=F32),"erreicht",IF($G32&lt;$E32,"nicht erreicht",IF($G32&gt;$F32,"Maximum überschritten")))</f>
        <v>nicht erreicht</v>
      </c>
      <c r="I32" s="334"/>
      <c r="J32" s="321"/>
      <c r="K32" s="321"/>
      <c r="L32" s="321"/>
      <c r="M32" s="321"/>
    </row>
    <row r="33" spans="2:15" s="181" customFormat="1" ht="26.4" x14ac:dyDescent="0.25">
      <c r="B33" s="201" t="s">
        <v>191</v>
      </c>
      <c r="C33" s="193" t="s">
        <v>168</v>
      </c>
      <c r="D33" s="201" t="s">
        <v>171</v>
      </c>
      <c r="E33" s="205">
        <v>0.1</v>
      </c>
      <c r="F33" s="199">
        <v>0.25</v>
      </c>
      <c r="G33" s="243">
        <f>'Schritt 2'!C36/'Schritt 1'!C23</f>
        <v>0</v>
      </c>
      <c r="H33" s="244" t="str">
        <f>IF(AND(G33&gt;=E33,G33&lt;=F33),"erreicht",IF($G33&lt;$E33,"nicht erreicht",IF($G33&gt;$F33,"Maximum überschritten")))</f>
        <v>nicht erreicht</v>
      </c>
      <c r="I33" s="335">
        <f>IF($G33&gt;=$E33,5,0)</f>
        <v>0</v>
      </c>
      <c r="J33" s="227"/>
      <c r="K33" s="227"/>
      <c r="L33" s="227"/>
      <c r="M33" s="227"/>
    </row>
    <row r="34" spans="2:15" ht="26.4" x14ac:dyDescent="0.3">
      <c r="B34" s="202" t="s">
        <v>192</v>
      </c>
      <c r="C34" s="202" t="s">
        <v>168</v>
      </c>
      <c r="D34" s="201" t="s">
        <v>193</v>
      </c>
      <c r="E34" s="206">
        <f>'Schritt 1'!C23</f>
        <v>2500</v>
      </c>
      <c r="F34" s="200">
        <f>'Schritt 1'!D23</f>
        <v>5000</v>
      </c>
      <c r="G34" s="324">
        <f>'Schritt 2'!C28</f>
        <v>0</v>
      </c>
      <c r="H34" s="245" t="str">
        <f>IF(AND(G34&gt;=E34,G34&lt;=F34),"erreicht",IF($G34&lt;$E34,"nicht erreicht",IF($G34&gt;$F34,"Maximum überschritten")))</f>
        <v>nicht erreicht</v>
      </c>
      <c r="I34" s="335">
        <f t="shared" ref="I34:I36" si="1">IF($G34&gt;=$E34,5,0)</f>
        <v>0</v>
      </c>
      <c r="J34" s="346"/>
      <c r="K34" s="347"/>
      <c r="L34" s="347"/>
      <c r="M34" s="347"/>
      <c r="N34" s="246"/>
    </row>
    <row r="35" spans="2:15" ht="26.4" x14ac:dyDescent="0.3">
      <c r="B35" s="201" t="s">
        <v>194</v>
      </c>
      <c r="C35" s="201" t="s">
        <v>170</v>
      </c>
      <c r="D35" s="193" t="s">
        <v>84</v>
      </c>
      <c r="E35" s="247">
        <f>IF('Schritt 1'!C16="Stufe 1",'Schritt 1'!D27,(IF('Schritt 1'!C16="Stufe 2",'Schritt 1'!D28,IF('Schritt 1'!C16="Stufe 3",'Schritt 1'!D29,IF('Schritt 1'!C16="Stufe 4",'Schritt 1'!D30,IF('Schritt 1'!C16="Stufe 5",'Schritt 1'!D31))))))</f>
        <v>2</v>
      </c>
      <c r="F35" s="241"/>
      <c r="G35" s="242">
        <f>'Schritt 2'!C20</f>
        <v>0</v>
      </c>
      <c r="H35" s="248" t="str">
        <f>IF($G35&gt;=$E35,"erreicht","nicht erreicht")</f>
        <v>nicht erreicht</v>
      </c>
      <c r="I35" s="335">
        <f t="shared" si="1"/>
        <v>0</v>
      </c>
      <c r="J35" s="348"/>
      <c r="K35" s="349"/>
      <c r="L35" s="349"/>
      <c r="M35" s="349"/>
      <c r="N35" s="246" t="s">
        <v>162</v>
      </c>
    </row>
    <row r="36" spans="2:15" ht="26.4" x14ac:dyDescent="0.3">
      <c r="B36" s="202" t="s">
        <v>194</v>
      </c>
      <c r="C36" s="202" t="s">
        <v>170</v>
      </c>
      <c r="D36" s="204" t="s">
        <v>81</v>
      </c>
      <c r="E36" s="206">
        <f>IF('Schritt 1'!C16="Stufe 1",'Schritt 1'!C27,(IF('Schritt 1'!C16="Stufe 2",'Schritt 1'!C28,IF('Schritt 1'!C16="Stufe 3",'Schritt 1'!C29,IF('Schritt 1'!C16="Stufe 4",'Schritt 1'!C30,IF('Schritt 1'!C16="Stufe 5",'Schritt 1'!C31))))))</f>
        <v>2</v>
      </c>
      <c r="F36" s="292"/>
      <c r="G36" s="293">
        <f>'Schritt 2'!C18</f>
        <v>0</v>
      </c>
      <c r="H36" s="230" t="str">
        <f>IF($G36&gt;=$E36,"erreicht","nicht erreicht")</f>
        <v>nicht erreicht</v>
      </c>
      <c r="I36" s="335">
        <f t="shared" si="1"/>
        <v>0</v>
      </c>
      <c r="J36" s="350"/>
      <c r="K36" s="351"/>
      <c r="L36" s="351"/>
      <c r="M36" s="351"/>
      <c r="N36" s="246"/>
    </row>
    <row r="37" spans="2:15" x14ac:dyDescent="0.3">
      <c r="B37" s="300" t="s">
        <v>195</v>
      </c>
      <c r="C37" s="300" t="s">
        <v>1</v>
      </c>
      <c r="D37" s="300" t="s">
        <v>196</v>
      </c>
      <c r="E37" s="297" t="s">
        <v>197</v>
      </c>
      <c r="F37" s="296" t="s">
        <v>198</v>
      </c>
      <c r="G37" s="344"/>
      <c r="H37" s="294" t="str">
        <f>IF(G37="ja","erreicht","nicht erreicht")</f>
        <v>nicht erreicht</v>
      </c>
      <c r="I37" s="335">
        <f>IF(H37="erreicht",5,0)</f>
        <v>0</v>
      </c>
      <c r="J37" s="352"/>
      <c r="K37" s="353"/>
      <c r="L37" s="353"/>
      <c r="M37" s="353"/>
      <c r="N37" s="246"/>
    </row>
    <row r="38" spans="2:15" x14ac:dyDescent="0.3">
      <c r="B38" s="299" t="s">
        <v>195</v>
      </c>
      <c r="C38" s="299" t="s">
        <v>1</v>
      </c>
      <c r="D38" s="299" t="s">
        <v>140</v>
      </c>
      <c r="E38" s="298" t="s">
        <v>197</v>
      </c>
      <c r="F38" s="295" t="s">
        <v>198</v>
      </c>
      <c r="G38" s="345"/>
      <c r="H38" s="294" t="str">
        <f>IF(G38="ja","erreicht","nicht erreicht")</f>
        <v>nicht erreicht</v>
      </c>
      <c r="I38" s="335">
        <f>IF(H38="erreicht",5,0)</f>
        <v>0</v>
      </c>
      <c r="J38" s="352"/>
      <c r="K38" s="353"/>
      <c r="L38" s="353"/>
      <c r="M38" s="353"/>
      <c r="N38" s="246"/>
    </row>
    <row r="39" spans="2:15" ht="16.5" customHeight="1" x14ac:dyDescent="0.3">
      <c r="B39" s="287"/>
      <c r="C39" s="287"/>
      <c r="D39" s="287"/>
      <c r="E39" s="288"/>
      <c r="F39" s="289"/>
      <c r="G39" s="290"/>
      <c r="H39" s="291"/>
      <c r="I39" s="337">
        <f>SUM(I11:I38)</f>
        <v>20</v>
      </c>
      <c r="J39" s="190"/>
      <c r="K39" s="246"/>
      <c r="L39" s="246"/>
      <c r="M39" s="246"/>
      <c r="N39" s="246"/>
    </row>
    <row r="40" spans="2:15" ht="43.2" x14ac:dyDescent="0.3">
      <c r="B40" s="9"/>
      <c r="C40" s="9"/>
      <c r="D40" s="9"/>
      <c r="E40" s="209"/>
      <c r="F40" s="209"/>
      <c r="G40" s="249"/>
      <c r="H40" s="304" t="s">
        <v>199</v>
      </c>
      <c r="I40" s="302" t="str">
        <f>IF($I39&gt;=50,"konform","nicht konform")</f>
        <v>nicht konform</v>
      </c>
      <c r="J40" s="190"/>
      <c r="K40" s="246"/>
      <c r="L40" s="246"/>
      <c r="M40" s="246"/>
      <c r="N40" s="246"/>
      <c r="O40" s="17" t="s">
        <v>162</v>
      </c>
    </row>
    <row r="41" spans="2:15" s="181" customFormat="1" ht="26.4" x14ac:dyDescent="0.25">
      <c r="B41" s="326" t="s">
        <v>172</v>
      </c>
      <c r="C41" s="326" t="s">
        <v>164</v>
      </c>
      <c r="D41" s="326" t="s">
        <v>200</v>
      </c>
      <c r="E41" s="327">
        <v>24</v>
      </c>
      <c r="F41" s="327">
        <v>0</v>
      </c>
      <c r="G41" s="328" t="str">
        <f>IF('Schritt 2'!C48="","",IF('Schritt 2'!C48=0,0,'Schritt 2'!C48))</f>
        <v/>
      </c>
      <c r="H41" s="303" t="str">
        <f>IF(G41="","CKL Logistisk ausfüllen",IF(G41&lt;5,"Hervorragend",IF(G41&lt;10,"Sehr gut",IF(G41&lt;25,"Gut",IF(G41&lt;35,"Verbesserungswürdig",IF(G41&gt;34,"Ungenügend"))))))</f>
        <v>CKL Logistisk ausfüllen</v>
      </c>
      <c r="I41" s="330" t="s">
        <v>201</v>
      </c>
      <c r="J41" s="210"/>
      <c r="K41" s="210"/>
      <c r="L41" s="210"/>
      <c r="M41" s="210"/>
    </row>
    <row r="42" spans="2:15" s="181" customFormat="1" ht="13.2" x14ac:dyDescent="0.25">
      <c r="B42" s="9"/>
      <c r="C42" s="211"/>
      <c r="D42" s="211"/>
      <c r="E42" s="211"/>
      <c r="F42" s="212"/>
      <c r="G42" s="212"/>
      <c r="H42" s="213"/>
      <c r="I42" s="331"/>
      <c r="J42" s="214"/>
      <c r="K42" s="210"/>
      <c r="L42" s="210"/>
      <c r="M42" s="210"/>
      <c r="N42" s="210"/>
    </row>
    <row r="43" spans="2:15" ht="27.6" customHeight="1" x14ac:dyDescent="0.3">
      <c r="B43" s="314" t="s">
        <v>202</v>
      </c>
      <c r="C43" s="437" t="s">
        <v>203</v>
      </c>
      <c r="D43" s="438"/>
      <c r="E43" s="438"/>
      <c r="F43" s="438"/>
      <c r="G43" s="438"/>
      <c r="H43" s="438"/>
      <c r="I43" s="438"/>
      <c r="J43" s="131"/>
      <c r="K43" s="17"/>
    </row>
    <row r="44" spans="2:15" x14ac:dyDescent="0.3">
      <c r="B44" s="185" t="s">
        <v>204</v>
      </c>
      <c r="C44" s="437" t="s">
        <v>205</v>
      </c>
      <c r="D44" s="438"/>
      <c r="E44" s="438"/>
      <c r="F44" s="438"/>
      <c r="G44" s="438"/>
      <c r="H44" s="438"/>
      <c r="I44" s="438"/>
      <c r="J44" s="131"/>
      <c r="K44" s="17"/>
    </row>
    <row r="45" spans="2:15" ht="14.4" customHeight="1" x14ac:dyDescent="0.3">
      <c r="B45" s="185" t="s">
        <v>206</v>
      </c>
      <c r="C45" s="439" t="s">
        <v>207</v>
      </c>
      <c r="D45" s="439"/>
      <c r="E45" s="439"/>
      <c r="F45" s="439"/>
      <c r="G45" s="439"/>
      <c r="H45" s="439"/>
      <c r="I45" s="439"/>
      <c r="J45" s="131"/>
      <c r="K45" s="17"/>
    </row>
    <row r="46" spans="2:15" ht="15" customHeight="1" x14ac:dyDescent="0.3">
      <c r="B46" s="250" t="s">
        <v>208</v>
      </c>
      <c r="C46" s="440" t="s">
        <v>209</v>
      </c>
      <c r="D46" s="441"/>
      <c r="E46" s="441"/>
      <c r="F46" s="441"/>
      <c r="G46" s="441"/>
      <c r="H46" s="441"/>
      <c r="I46" s="441"/>
      <c r="J46" s="131"/>
      <c r="K46" s="17"/>
    </row>
    <row r="47" spans="2:15" x14ac:dyDescent="0.3">
      <c r="C47" s="24"/>
      <c r="F47" s="24"/>
      <c r="G47" s="24"/>
      <c r="H47" s="25"/>
      <c r="I47" s="131"/>
      <c r="J47" s="76"/>
      <c r="K47" s="24"/>
      <c r="L47" s="24"/>
      <c r="M47" s="24"/>
      <c r="N47" s="24"/>
    </row>
    <row r="48" spans="2:15" x14ac:dyDescent="0.3">
      <c r="B48" s="23" t="s">
        <v>210</v>
      </c>
      <c r="C48" s="17" t="s">
        <v>211</v>
      </c>
      <c r="D48" s="315" t="s">
        <v>212</v>
      </c>
      <c r="F48" s="252"/>
      <c r="H48" s="134"/>
      <c r="I48" s="131"/>
      <c r="J48" s="131"/>
      <c r="K48" s="17"/>
    </row>
    <row r="49" spans="3:11" x14ac:dyDescent="0.3">
      <c r="C49" s="17" t="s">
        <v>213</v>
      </c>
      <c r="D49" s="315" t="s">
        <v>214</v>
      </c>
      <c r="G49" s="181"/>
      <c r="H49" s="253"/>
      <c r="I49" s="131"/>
      <c r="J49" s="131"/>
      <c r="K49" s="17"/>
    </row>
    <row r="50" spans="3:11" x14ac:dyDescent="0.3">
      <c r="C50" s="17" t="s">
        <v>195</v>
      </c>
      <c r="D50" t="s">
        <v>215</v>
      </c>
      <c r="H50" s="134"/>
      <c r="I50" s="131"/>
      <c r="J50" s="131"/>
      <c r="K50" s="17"/>
    </row>
    <row r="51" spans="3:11" x14ac:dyDescent="0.3">
      <c r="C51" s="17" t="s">
        <v>216</v>
      </c>
      <c r="D51" t="s">
        <v>151</v>
      </c>
      <c r="H51" s="134"/>
      <c r="I51" s="131"/>
      <c r="J51" s="131"/>
      <c r="K51" s="17"/>
    </row>
    <row r="52" spans="3:11" x14ac:dyDescent="0.3">
      <c r="E52" s="17" t="s">
        <v>162</v>
      </c>
    </row>
  </sheetData>
  <sheetProtection algorithmName="SHA-512" hashValue="Z4gsVyQVHpLzOM9Rvj7WnLgBTucVhilqO29iGs25cGPDh4KufSIT40Y0z+1rDEs2XTZkW0IDn1l+sOwBVv9I7g==" saltValue="0E9ai91nOxZvZdPQgei+Sw==" spinCount="100000" sheet="1" objects="1" scenarios="1"/>
  <protectedRanges>
    <protectedRange sqref="G37:G38" name="Plage1"/>
    <protectedRange sqref="D14:D15" name="Plage2"/>
    <protectedRange sqref="B55" name="Plage3"/>
    <protectedRange sqref="B56" name="Plage4"/>
  </protectedRanges>
  <mergeCells count="19">
    <mergeCell ref="J9:J10"/>
    <mergeCell ref="K9:K10"/>
    <mergeCell ref="L9:L10"/>
    <mergeCell ref="M9:M10"/>
    <mergeCell ref="C8:C10"/>
    <mergeCell ref="D8:D10"/>
    <mergeCell ref="E8:F8"/>
    <mergeCell ref="G8:H8"/>
    <mergeCell ref="E9:F9"/>
    <mergeCell ref="G9:G10"/>
    <mergeCell ref="H9:H10"/>
    <mergeCell ref="B1:I1"/>
    <mergeCell ref="C43:I43"/>
    <mergeCell ref="C44:I44"/>
    <mergeCell ref="C45:I45"/>
    <mergeCell ref="C46:I46"/>
    <mergeCell ref="F2:H2"/>
    <mergeCell ref="F3:H3"/>
    <mergeCell ref="I8:I10"/>
  </mergeCells>
  <conditionalFormatting sqref="H11:H39">
    <cfRule type="cellIs" dxfId="15" priority="3" operator="equal">
      <formula>"Maximum überschritten"</formula>
    </cfRule>
    <cfRule type="cellIs" dxfId="14" priority="4" operator="equal">
      <formula>"nicht erreicht"</formula>
    </cfRule>
    <cfRule type="cellIs" dxfId="13" priority="5" operator="equal">
      <formula>"erreicht"</formula>
    </cfRule>
  </conditionalFormatting>
  <conditionalFormatting sqref="H41 I42">
    <cfRule type="cellIs" dxfId="12" priority="87" operator="equal">
      <formula>"Insuffisant"</formula>
    </cfRule>
    <cfRule type="cellIs" dxfId="11" priority="88" operator="equal">
      <formula>"A améliorer"</formula>
    </cfRule>
    <cfRule type="cellIs" dxfId="10" priority="89" operator="equal">
      <formula>"Bien"</formula>
    </cfRule>
    <cfRule type="cellIs" dxfId="9" priority="90" operator="equal">
      <formula>"Très bien"</formula>
    </cfRule>
    <cfRule type="cellIs" dxfId="8" priority="91" operator="equal">
      <formula>"Excellent"</formula>
    </cfRule>
    <cfRule type="cellIs" dxfId="7" priority="95" operator="equal">
      <formula>"maximum dépassé"</formula>
    </cfRule>
    <cfRule type="cellIs" dxfId="6" priority="96" operator="equal">
      <formula>"non atteint"</formula>
    </cfRule>
    <cfRule type="cellIs" dxfId="5" priority="97" operator="equal">
      <formula>"atteint"</formula>
    </cfRule>
  </conditionalFormatting>
  <conditionalFormatting sqref="I40">
    <cfRule type="cellIs" dxfId="4" priority="1" operator="equal">
      <formula>"nicht konform"</formula>
    </cfRule>
    <cfRule type="cellIs" dxfId="3" priority="2" operator="equal">
      <formula>"konform"</formula>
    </cfRule>
    <cfRule type="cellIs" dxfId="2" priority="149" operator="equal">
      <formula>"Maximum überschritten"</formula>
    </cfRule>
    <cfRule type="cellIs" dxfId="1" priority="150" operator="equal">
      <formula>"nicht erreicht"</formula>
    </cfRule>
    <cfRule type="cellIs" dxfId="0" priority="151" operator="equal">
      <formula>"erreicht"</formula>
    </cfRule>
  </conditionalFormatting>
  <dataValidations count="2">
    <dataValidation type="list" allowBlank="1" showInputMessage="1" showErrorMessage="1" promptTitle="Status des Ziels" prompt="Erreicht oder nicht erreicht auswählen" sqref="H14:H15" xr:uid="{989CFFAA-588E-4680-AEE4-213254DB8E79}">
      <formula1>"erreicht,nicht erreicht"</formula1>
    </dataValidation>
    <dataValidation allowBlank="1" showErrorMessage="1" sqref="D21" xr:uid="{A8B8E010-1983-44DF-8F6D-F97C6F3EDD99}"/>
  </dataValidations>
  <hyperlinks>
    <hyperlink ref="D48" r:id="rId1" xr:uid="{9B75E656-B03D-403D-BFE7-BC1DEFFC57BE}"/>
    <hyperlink ref="D49" r:id="rId2" xr:uid="{E3303545-90FF-496A-8CDD-54F6B017D623}"/>
  </hyperlinks>
  <pageMargins left="0.7" right="0.7" top="0.75" bottom="0.75" header="0.3" footer="0.3"/>
  <pageSetup scale="50" fitToHeight="0" orientation="landscape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N145"/>
  <sheetViews>
    <sheetView workbookViewId="0">
      <selection activeCell="B9" sqref="B9"/>
    </sheetView>
  </sheetViews>
  <sheetFormatPr baseColWidth="10" defaultColWidth="11.44140625" defaultRowHeight="14.4" x14ac:dyDescent="0.3"/>
  <cols>
    <col min="1" max="1" width="51.109375" style="18" customWidth="1"/>
    <col min="2" max="6" width="13.5546875" style="1" customWidth="1"/>
    <col min="7" max="8" width="11.44140625" style="1"/>
    <col min="9" max="9" width="16.5546875" style="1" customWidth="1"/>
    <col min="10" max="16384" width="11.44140625" style="1"/>
  </cols>
  <sheetData>
    <row r="1" spans="1:11" s="142" customFormat="1" ht="24" customHeight="1" x14ac:dyDescent="0.3">
      <c r="A1" s="434" t="s">
        <v>217</v>
      </c>
      <c r="B1" s="435"/>
      <c r="C1" s="435"/>
      <c r="D1" s="435"/>
      <c r="E1" s="435"/>
      <c r="F1" s="435"/>
      <c r="G1" s="435"/>
      <c r="H1" s="436"/>
    </row>
    <row r="2" spans="1:11" s="42" customFormat="1" ht="27" x14ac:dyDescent="0.3">
      <c r="A2" s="132" t="s">
        <v>0</v>
      </c>
      <c r="B2" s="127" t="s">
        <v>1</v>
      </c>
      <c r="C2" s="317" t="s">
        <v>218</v>
      </c>
      <c r="D2" s="20" t="s">
        <v>4</v>
      </c>
      <c r="E2" s="466" t="e">
        <f ca="1">SUBSTITUTE(SUBSTITUTE(CELL("Dateiname",A1),"[",""),"]","")</f>
        <v>#VALUE!</v>
      </c>
      <c r="F2" s="466"/>
      <c r="G2" s="466"/>
      <c r="H2" s="467"/>
      <c r="J2" s="143"/>
    </row>
    <row r="3" spans="1:11" s="42" customFormat="1" ht="15" thickBot="1" x14ac:dyDescent="0.35">
      <c r="A3" s="133" t="s">
        <v>219</v>
      </c>
      <c r="B3" s="21"/>
      <c r="C3" s="141" t="s">
        <v>6</v>
      </c>
      <c r="D3" s="128"/>
      <c r="E3" s="468"/>
      <c r="F3" s="468"/>
      <c r="G3" s="468"/>
      <c r="H3" s="469"/>
      <c r="J3" s="143"/>
      <c r="K3" s="144"/>
    </row>
    <row r="4" spans="1:11" s="42" customFormat="1" x14ac:dyDescent="0.3">
      <c r="A4" s="131"/>
      <c r="B4" s="23"/>
      <c r="C4" s="129"/>
      <c r="D4" s="23"/>
      <c r="E4" s="130"/>
      <c r="F4" s="131"/>
      <c r="G4" s="131"/>
      <c r="H4" s="131"/>
      <c r="I4" s="145"/>
      <c r="J4" s="143"/>
      <c r="K4" s="144"/>
    </row>
    <row r="5" spans="1:11" x14ac:dyDescent="0.3">
      <c r="A5" s="43" t="s">
        <v>220</v>
      </c>
      <c r="B5" s="43"/>
      <c r="C5" s="43"/>
      <c r="D5" s="43"/>
      <c r="E5" s="43"/>
      <c r="F5" s="43"/>
      <c r="G5" s="43"/>
      <c r="H5" s="43"/>
      <c r="J5" s="146"/>
    </row>
    <row r="6" spans="1:11" x14ac:dyDescent="0.3">
      <c r="B6" s="147"/>
      <c r="C6" s="147"/>
    </row>
    <row r="7" spans="1:11" s="148" customFormat="1" ht="16.2" thickBot="1" x14ac:dyDescent="0.35">
      <c r="A7" s="18"/>
    </row>
    <row r="8" spans="1:11" x14ac:dyDescent="0.3">
      <c r="A8" s="149" t="s">
        <v>221</v>
      </c>
      <c r="B8" s="140">
        <f>Resultat!$M$8</f>
        <v>2020</v>
      </c>
      <c r="C8" s="140">
        <f>Resultat!$L$8</f>
        <v>2021</v>
      </c>
      <c r="D8" s="140">
        <f>Resultat!$K$8</f>
        <v>2022</v>
      </c>
      <c r="E8" s="140">
        <f>Resultat!$J$8</f>
        <v>2023</v>
      </c>
      <c r="F8" s="140">
        <f>Resultat!$G$8</f>
        <v>2024</v>
      </c>
      <c r="J8" s="86"/>
    </row>
    <row r="9" spans="1:11" ht="15" thickTop="1" x14ac:dyDescent="0.3">
      <c r="A9" s="150" t="str">
        <f>Resultat!D25</f>
        <v>Anzahl Veranstaltungen, Führungen, Kurse und Schulungen</v>
      </c>
      <c r="B9" s="151">
        <f>Resultat!M25</f>
        <v>0</v>
      </c>
      <c r="C9" s="151">
        <f>Resultat!L25</f>
        <v>0</v>
      </c>
      <c r="D9" s="151">
        <f>Resultat!K25</f>
        <v>0</v>
      </c>
      <c r="E9" s="151">
        <f>Resultat!J25</f>
        <v>0</v>
      </c>
      <c r="F9" s="151">
        <f>Resultat!G25</f>
        <v>0</v>
      </c>
    </row>
    <row r="10" spans="1:11" x14ac:dyDescent="0.3">
      <c r="A10" s="150" t="str">
        <f>Resultat!D27</f>
        <v>Anzahl Veranstaltungen für Schulen</v>
      </c>
      <c r="B10" s="151">
        <f>Resultat!M27</f>
        <v>0</v>
      </c>
      <c r="C10" s="151">
        <f>Resultat!L27</f>
        <v>0</v>
      </c>
      <c r="D10" s="151">
        <f>Resultat!K27</f>
        <v>0</v>
      </c>
      <c r="E10" s="151">
        <f>Resultat!J27</f>
        <v>0</v>
      </c>
      <c r="F10" s="151">
        <f>Resultat!G27</f>
        <v>0</v>
      </c>
    </row>
    <row r="20" spans="1:14" ht="15" thickBot="1" x14ac:dyDescent="0.35"/>
    <row r="21" spans="1:14" ht="15.6" thickTop="1" thickBot="1" x14ac:dyDescent="0.35">
      <c r="A21" s="149"/>
      <c r="B21" s="140">
        <f>Resultat!$M$8</f>
        <v>2020</v>
      </c>
      <c r="C21" s="140">
        <f>Resultat!$L$8</f>
        <v>2021</v>
      </c>
      <c r="D21" s="140">
        <f>Resultat!$K$8</f>
        <v>2022</v>
      </c>
      <c r="E21" s="140">
        <f>Resultat!$J$8</f>
        <v>2023</v>
      </c>
      <c r="F21" s="140">
        <f>Resultat!$G$8</f>
        <v>2024</v>
      </c>
      <c r="N21" s="1" t="s">
        <v>222</v>
      </c>
    </row>
    <row r="22" spans="1:14" ht="15" thickTop="1" x14ac:dyDescent="0.3">
      <c r="A22" s="150" t="str">
        <f>Resultat!D18</f>
        <v>Anzahl Ausleihen (physische Medien) pro Jahr</v>
      </c>
      <c r="B22" s="189">
        <f>Resultat!M18</f>
        <v>0</v>
      </c>
      <c r="C22" s="189">
        <f>Resultat!L18</f>
        <v>0</v>
      </c>
      <c r="D22" s="189">
        <f>Resultat!K18</f>
        <v>0</v>
      </c>
      <c r="E22" s="189">
        <f>Resultat!J18</f>
        <v>0</v>
      </c>
      <c r="F22" s="189">
        <f>Resultat!G18</f>
        <v>0</v>
      </c>
    </row>
    <row r="38" spans="1:10" ht="15" thickBot="1" x14ac:dyDescent="0.35"/>
    <row r="39" spans="1:10" x14ac:dyDescent="0.3">
      <c r="A39" s="149" t="s">
        <v>56</v>
      </c>
      <c r="B39" s="140">
        <f>Resultat!$M$8</f>
        <v>2020</v>
      </c>
      <c r="C39" s="140">
        <f>Resultat!$L$8</f>
        <v>2021</v>
      </c>
      <c r="D39" s="140">
        <f>Resultat!$K$8</f>
        <v>2022</v>
      </c>
      <c r="E39" s="140">
        <f>Resultat!$J$8</f>
        <v>2023</v>
      </c>
      <c r="F39" s="140">
        <f>Resultat!$G$8</f>
        <v>2024</v>
      </c>
      <c r="J39" s="86"/>
    </row>
    <row r="40" spans="1:10" x14ac:dyDescent="0.3">
      <c r="A40" s="150" t="str">
        <f>Resultat!D21</f>
        <v>Anzahl der Besuche pro Zielpopulation (Einwohner)</v>
      </c>
      <c r="B40" s="152">
        <f>Resultat!M21</f>
        <v>0</v>
      </c>
      <c r="C40" s="152">
        <f>Resultat!L21</f>
        <v>0</v>
      </c>
      <c r="D40" s="152">
        <f>Resultat!K21</f>
        <v>0</v>
      </c>
      <c r="E40" s="152">
        <f>Resultat!J21</f>
        <v>0</v>
      </c>
      <c r="F40" s="152">
        <f>Resultat!G21</f>
        <v>0</v>
      </c>
    </row>
    <row r="41" spans="1:10" x14ac:dyDescent="0.3">
      <c r="A41" s="150" t="str">
        <f>Resultat!D17</f>
        <v>Bestandeserneuerungsquote</v>
      </c>
      <c r="B41" s="151">
        <f>Resultat!M17</f>
        <v>0</v>
      </c>
      <c r="C41" s="151">
        <f>Resultat!L17</f>
        <v>0</v>
      </c>
      <c r="D41" s="152">
        <f>Resultat!K17</f>
        <v>0</v>
      </c>
      <c r="E41" s="320">
        <f>Resultat!J17</f>
        <v>0</v>
      </c>
      <c r="F41" s="320">
        <f>Resultat!G17</f>
        <v>0</v>
      </c>
    </row>
    <row r="55" spans="1:6" ht="15" thickBot="1" x14ac:dyDescent="0.35"/>
    <row r="56" spans="1:6" ht="15.6" thickTop="1" thickBot="1" x14ac:dyDescent="0.35">
      <c r="A56" s="149"/>
      <c r="B56" s="140">
        <f>Resultat!$M$8</f>
        <v>2020</v>
      </c>
      <c r="C56" s="140">
        <f>Resultat!$L$8</f>
        <v>2021</v>
      </c>
      <c r="D56" s="140">
        <f>Resultat!$K$8</f>
        <v>2022</v>
      </c>
      <c r="E56" s="140">
        <f>Resultat!$J$8</f>
        <v>2023</v>
      </c>
      <c r="F56" s="140">
        <f>Resultat!$G$8</f>
        <v>2024</v>
      </c>
    </row>
    <row r="57" spans="1:6" ht="15" thickTop="1" x14ac:dyDescent="0.3">
      <c r="A57" s="150" t="str">
        <f>Resultat!D22</f>
        <v>Durchdringungsrate (anz. aktiven Nutzer/Einwohner)</v>
      </c>
      <c r="B57" s="153">
        <f>Resultat!M22</f>
        <v>0</v>
      </c>
      <c r="C57" s="153">
        <f>Resultat!L22</f>
        <v>0</v>
      </c>
      <c r="D57" s="153">
        <f>Resultat!K22</f>
        <v>0</v>
      </c>
      <c r="E57" s="153">
        <f>Resultat!J22</f>
        <v>0</v>
      </c>
      <c r="F57" s="153">
        <f>Resultat!G22</f>
        <v>0</v>
      </c>
    </row>
    <row r="68" spans="1:10" ht="15" thickBot="1" x14ac:dyDescent="0.35"/>
    <row r="69" spans="1:10" x14ac:dyDescent="0.3">
      <c r="A69" s="149" t="s">
        <v>223</v>
      </c>
      <c r="B69" s="140">
        <f>Resultat!$M$8</f>
        <v>2020</v>
      </c>
      <c r="C69" s="140">
        <f>Resultat!$L$8</f>
        <v>2021</v>
      </c>
      <c r="D69" s="140">
        <f>Resultat!$K$8</f>
        <v>2022</v>
      </c>
      <c r="E69" s="140">
        <f>Resultat!$J$8</f>
        <v>2023</v>
      </c>
      <c r="F69" s="140">
        <f>Resultat!$G$8</f>
        <v>2024</v>
      </c>
      <c r="J69" s="86"/>
    </row>
    <row r="70" spans="1:10" ht="15" thickTop="1" x14ac:dyDescent="0.3">
      <c r="A70" s="150" t="str">
        <f>Resultat!D33</f>
        <v>Bestandeserneuerungsquote</v>
      </c>
      <c r="B70" s="153">
        <f>Resultat!M33</f>
        <v>0</v>
      </c>
      <c r="C70" s="153">
        <f>Resultat!L33</f>
        <v>0</v>
      </c>
      <c r="D70" s="153">
        <f>Resultat!K33</f>
        <v>0</v>
      </c>
      <c r="E70" s="153">
        <f>Resultat!J33</f>
        <v>0</v>
      </c>
      <c r="F70" s="153">
        <f>Resultat!G33</f>
        <v>0</v>
      </c>
    </row>
    <row r="71" spans="1:10" x14ac:dyDescent="0.3">
      <c r="A71" s="150" t="str">
        <f>Resultat!D34</f>
        <v>Bestandesgrösse</v>
      </c>
      <c r="B71" s="153">
        <f>Resultat!M34</f>
        <v>0</v>
      </c>
      <c r="C71" s="153">
        <f>Resultat!L34</f>
        <v>0</v>
      </c>
      <c r="D71" s="153">
        <f>Resultat!K34</f>
        <v>0</v>
      </c>
      <c r="E71" s="153">
        <f>Resultat!J34</f>
        <v>0</v>
      </c>
      <c r="F71" s="153">
        <f>Resultat!G34</f>
        <v>0</v>
      </c>
      <c r="J71" s="86"/>
    </row>
    <row r="85" spans="1:6" ht="15" thickBot="1" x14ac:dyDescent="0.35"/>
    <row r="86" spans="1:6" x14ac:dyDescent="0.3">
      <c r="A86" s="149" t="s">
        <v>224</v>
      </c>
      <c r="B86" s="140">
        <f>Resultat!$M$8</f>
        <v>2020</v>
      </c>
      <c r="C86" s="140">
        <f>Resultat!$L$8</f>
        <v>2021</v>
      </c>
      <c r="D86" s="140">
        <f>Resultat!$K$8</f>
        <v>2022</v>
      </c>
      <c r="E86" s="140">
        <f>Resultat!$J$8</f>
        <v>2023</v>
      </c>
      <c r="F86" s="140">
        <f>Resultat!$G$8</f>
        <v>2024</v>
      </c>
    </row>
    <row r="87" spans="1:6" ht="15" thickTop="1" x14ac:dyDescent="0.3">
      <c r="A87" s="150" t="str">
        <f>Resultat!D11</f>
        <v>Anzahl Weiterbildungstunden der Bibliotheksleitung</v>
      </c>
      <c r="B87" s="151">
        <f>Resultat!M11</f>
        <v>0</v>
      </c>
      <c r="C87" s="151">
        <f>Resultat!L11</f>
        <v>0</v>
      </c>
      <c r="D87" s="151">
        <f>Resultat!K11</f>
        <v>0</v>
      </c>
      <c r="E87" s="151" t="str">
        <f>Resultat!J11</f>
        <v xml:space="preserve"> </v>
      </c>
      <c r="F87" s="151">
        <f>Resultat!G11</f>
        <v>0</v>
      </c>
    </row>
    <row r="88" spans="1:6" x14ac:dyDescent="0.3">
      <c r="A88" s="150" t="str">
        <f>Resultat!D12</f>
        <v>Anzahl Weiterbildungen pro Mitarbeiter/in</v>
      </c>
      <c r="B88" s="151">
        <f>Resultat!M12</f>
        <v>0</v>
      </c>
      <c r="C88" s="151">
        <f>Resultat!L12</f>
        <v>0</v>
      </c>
      <c r="D88" s="151">
        <f>Resultat!K12</f>
        <v>0</v>
      </c>
      <c r="E88" s="151">
        <f>Resultat!J12</f>
        <v>0</v>
      </c>
      <c r="F88" s="151">
        <f>Resultat!G12</f>
        <v>0</v>
      </c>
    </row>
    <row r="103" spans="1:10" ht="15" thickBot="1" x14ac:dyDescent="0.35"/>
    <row r="104" spans="1:10" x14ac:dyDescent="0.3">
      <c r="A104" s="149" t="s">
        <v>225</v>
      </c>
      <c r="B104" s="149"/>
    </row>
    <row r="105" spans="1:10" ht="15" thickTop="1" x14ac:dyDescent="0.3">
      <c r="A105" s="150" t="s">
        <v>226</v>
      </c>
      <c r="B105" s="154">
        <f>COUNTIF(Resultat!H11:H28,"erreicht")+COUNTIF(Resultat!H41,"Hervorragend")+COUNTIF(Resultat!H41,"Gut")+COUNTIF(Resultat!H41,"Sehr gut")</f>
        <v>9</v>
      </c>
    </row>
    <row r="106" spans="1:10" x14ac:dyDescent="0.3">
      <c r="A106" s="150" t="s">
        <v>227</v>
      </c>
      <c r="B106" s="154">
        <f>COUNTIF(Resultat!H11:H28,"nicht erreicht")+COUNTIF(Resultat!H41,"Ungenügend")+COUNTIF(Resultat!H41,"Verbesserungswürdig")</f>
        <v>5</v>
      </c>
    </row>
    <row r="107" spans="1:10" x14ac:dyDescent="0.3">
      <c r="A107" s="150" t="s">
        <v>228</v>
      </c>
      <c r="B107" s="150">
        <f>COUNTIF(Resultat!I12:I34,"Maximum überschritten")</f>
        <v>0</v>
      </c>
    </row>
    <row r="109" spans="1:10" x14ac:dyDescent="0.3">
      <c r="J109" s="86"/>
    </row>
    <row r="122" spans="10:10" x14ac:dyDescent="0.3">
      <c r="J122" s="86"/>
    </row>
    <row r="123" spans="10:10" x14ac:dyDescent="0.3">
      <c r="J123" s="86"/>
    </row>
    <row r="136" spans="10:10" x14ac:dyDescent="0.3">
      <c r="J136" s="86"/>
    </row>
    <row r="145" spans="10:10" x14ac:dyDescent="0.3">
      <c r="J145" s="86"/>
    </row>
  </sheetData>
  <sheetProtection algorithmName="SHA-512" hashValue="rRIltKJ5pUZ1nuacRUTAilI55bMSaQ+MVJZirKgDk8azyYsDL6SgGx52wHvexXcXeAacNhrvO2cOaNTgebNfNQ==" saltValue="ckYtvrjUMgCOxg8/fzP7bA==" spinCount="100000" sheet="1" objects="1" scenarios="1"/>
  <protectedRanges>
    <protectedRange password="C772" sqref="A9" name="Plage1"/>
  </protectedRanges>
  <mergeCells count="2">
    <mergeCell ref="A1:H1"/>
    <mergeCell ref="E2:H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B1:F94"/>
  <sheetViews>
    <sheetView topLeftCell="B94" workbookViewId="0">
      <selection activeCell="B2" sqref="B2:F2"/>
    </sheetView>
  </sheetViews>
  <sheetFormatPr baseColWidth="10" defaultColWidth="11.44140625" defaultRowHeight="14.4" x14ac:dyDescent="0.3"/>
  <cols>
    <col min="1" max="1" width="3" style="17" customWidth="1"/>
    <col min="2" max="2" width="39.109375" style="17" customWidth="1"/>
    <col min="3" max="3" width="33.109375" style="17" customWidth="1"/>
    <col min="4" max="4" width="14.6640625" style="17" customWidth="1"/>
    <col min="5" max="5" width="39.109375" style="17" customWidth="1"/>
    <col min="6" max="16384" width="11.44140625" style="17"/>
  </cols>
  <sheetData>
    <row r="1" spans="2:6" hidden="1" x14ac:dyDescent="0.3"/>
    <row r="2" spans="2:6" ht="21.75" customHeight="1" x14ac:dyDescent="0.3">
      <c r="B2" s="470" t="s">
        <v>229</v>
      </c>
      <c r="C2" s="471"/>
      <c r="D2" s="471"/>
      <c r="E2" s="471"/>
      <c r="F2" s="471"/>
    </row>
    <row r="3" spans="2:6" ht="30" customHeight="1" x14ac:dyDescent="0.3">
      <c r="B3" s="472" t="s">
        <v>230</v>
      </c>
      <c r="C3" s="472"/>
      <c r="D3" s="472"/>
      <c r="E3" s="472"/>
      <c r="F3" s="472"/>
    </row>
    <row r="4" spans="2:6" ht="30" customHeight="1" x14ac:dyDescent="0.3">
      <c r="B4" s="167"/>
      <c r="C4" s="167"/>
      <c r="D4" s="167"/>
      <c r="E4" s="167"/>
      <c r="F4" s="167"/>
    </row>
    <row r="5" spans="2:6" ht="36.6" x14ac:dyDescent="0.3">
      <c r="B5" s="178" t="s">
        <v>231</v>
      </c>
      <c r="C5" s="179">
        <f>COUNTA(B8:B92)</f>
        <v>0</v>
      </c>
      <c r="E5" s="178" t="s">
        <v>232</v>
      </c>
      <c r="F5" s="179">
        <f>SUM(F8:F92)</f>
        <v>0</v>
      </c>
    </row>
    <row r="6" spans="2:6" ht="30" customHeight="1" thickTop="1" x14ac:dyDescent="0.3">
      <c r="B6" s="169"/>
      <c r="C6" s="170"/>
      <c r="D6" s="167"/>
      <c r="E6" s="169"/>
      <c r="F6" s="170"/>
    </row>
    <row r="7" spans="2:6" s="125" customFormat="1" ht="31.2" x14ac:dyDescent="0.3">
      <c r="B7" s="171" t="s">
        <v>233</v>
      </c>
      <c r="C7" s="172" t="s">
        <v>234</v>
      </c>
      <c r="E7" s="171" t="s">
        <v>235</v>
      </c>
      <c r="F7" s="172" t="s">
        <v>236</v>
      </c>
    </row>
    <row r="8" spans="2:6" x14ac:dyDescent="0.3">
      <c r="B8" s="173"/>
      <c r="C8" s="174"/>
      <c r="D8" s="18"/>
      <c r="E8" s="173"/>
      <c r="F8" s="177"/>
    </row>
    <row r="9" spans="2:6" x14ac:dyDescent="0.3">
      <c r="B9" s="173"/>
      <c r="C9" s="174"/>
      <c r="D9" s="18"/>
      <c r="E9" s="173"/>
      <c r="F9" s="177"/>
    </row>
    <row r="10" spans="2:6" ht="18" customHeight="1" x14ac:dyDescent="0.3">
      <c r="B10" s="173"/>
      <c r="C10" s="174"/>
      <c r="D10" s="18"/>
      <c r="E10" s="173"/>
      <c r="F10" s="177"/>
    </row>
    <row r="11" spans="2:6" ht="18" customHeight="1" x14ac:dyDescent="0.3">
      <c r="B11" s="173"/>
      <c r="C11" s="174"/>
      <c r="D11" s="18"/>
      <c r="E11" s="173"/>
      <c r="F11" s="177"/>
    </row>
    <row r="12" spans="2:6" ht="18" customHeight="1" x14ac:dyDescent="0.3">
      <c r="B12" s="173"/>
      <c r="C12" s="174"/>
      <c r="D12" s="18"/>
      <c r="E12" s="173"/>
      <c r="F12" s="177"/>
    </row>
    <row r="13" spans="2:6" ht="18" customHeight="1" x14ac:dyDescent="0.3">
      <c r="B13" s="173"/>
      <c r="C13" s="174"/>
      <c r="D13" s="18"/>
      <c r="E13" s="173"/>
      <c r="F13" s="177"/>
    </row>
    <row r="14" spans="2:6" ht="18" customHeight="1" x14ac:dyDescent="0.3">
      <c r="B14" s="173"/>
      <c r="C14" s="174"/>
      <c r="D14" s="18"/>
      <c r="E14" s="173"/>
      <c r="F14" s="177"/>
    </row>
    <row r="15" spans="2:6" ht="18" customHeight="1" x14ac:dyDescent="0.3">
      <c r="B15" s="173"/>
      <c r="C15" s="174"/>
      <c r="D15" s="18"/>
      <c r="E15" s="173"/>
      <c r="F15" s="177"/>
    </row>
    <row r="16" spans="2:6" ht="18" customHeight="1" x14ac:dyDescent="0.3">
      <c r="B16" s="173"/>
      <c r="C16" s="174"/>
      <c r="D16" s="18"/>
      <c r="E16" s="173"/>
      <c r="F16" s="177"/>
    </row>
    <row r="17" spans="2:6" ht="18" customHeight="1" x14ac:dyDescent="0.3">
      <c r="B17" s="173"/>
      <c r="C17" s="174"/>
      <c r="D17" s="18"/>
      <c r="E17" s="173"/>
      <c r="F17" s="177"/>
    </row>
    <row r="18" spans="2:6" ht="18" customHeight="1" x14ac:dyDescent="0.3">
      <c r="B18" s="173"/>
      <c r="C18" s="174"/>
      <c r="D18" s="18"/>
      <c r="E18" s="173"/>
      <c r="F18" s="177"/>
    </row>
    <row r="19" spans="2:6" ht="18" customHeight="1" x14ac:dyDescent="0.3">
      <c r="B19" s="173"/>
      <c r="C19" s="174"/>
      <c r="D19" s="18"/>
      <c r="E19" s="173"/>
      <c r="F19" s="177"/>
    </row>
    <row r="20" spans="2:6" ht="18" customHeight="1" x14ac:dyDescent="0.3">
      <c r="B20" s="173"/>
      <c r="C20" s="174"/>
      <c r="D20" s="18"/>
      <c r="E20" s="173"/>
      <c r="F20" s="177"/>
    </row>
    <row r="21" spans="2:6" ht="18" customHeight="1" x14ac:dyDescent="0.3">
      <c r="B21" s="173"/>
      <c r="C21" s="174"/>
      <c r="D21" s="18"/>
      <c r="E21" s="173"/>
      <c r="F21" s="177"/>
    </row>
    <row r="22" spans="2:6" ht="18" customHeight="1" x14ac:dyDescent="0.3">
      <c r="B22" s="173"/>
      <c r="C22" s="174"/>
      <c r="D22" s="18"/>
      <c r="E22" s="173"/>
      <c r="F22" s="177"/>
    </row>
    <row r="23" spans="2:6" ht="18" customHeight="1" x14ac:dyDescent="0.3">
      <c r="B23" s="173"/>
      <c r="C23" s="174"/>
      <c r="D23" s="18"/>
      <c r="E23" s="173"/>
      <c r="F23" s="177"/>
    </row>
    <row r="24" spans="2:6" ht="18" customHeight="1" x14ac:dyDescent="0.3">
      <c r="B24" s="173"/>
      <c r="C24" s="174"/>
      <c r="D24" s="18"/>
      <c r="E24" s="173"/>
      <c r="F24" s="177"/>
    </row>
    <row r="25" spans="2:6" ht="18" customHeight="1" x14ac:dyDescent="0.3">
      <c r="B25" s="173"/>
      <c r="C25" s="174"/>
      <c r="D25" s="18"/>
      <c r="E25" s="173"/>
      <c r="F25" s="177"/>
    </row>
    <row r="26" spans="2:6" ht="18" customHeight="1" x14ac:dyDescent="0.3">
      <c r="B26" s="173"/>
      <c r="C26" s="174"/>
      <c r="D26" s="18"/>
      <c r="E26" s="173"/>
      <c r="F26" s="177"/>
    </row>
    <row r="27" spans="2:6" ht="18" customHeight="1" x14ac:dyDescent="0.3">
      <c r="B27" s="173"/>
      <c r="C27" s="174"/>
      <c r="D27" s="18"/>
      <c r="E27" s="173"/>
      <c r="F27" s="177"/>
    </row>
    <row r="28" spans="2:6" ht="18" customHeight="1" x14ac:dyDescent="0.3">
      <c r="B28" s="173"/>
      <c r="C28" s="174"/>
      <c r="D28" s="18"/>
      <c r="E28" s="173"/>
      <c r="F28" s="177"/>
    </row>
    <row r="29" spans="2:6" ht="18" customHeight="1" x14ac:dyDescent="0.3">
      <c r="B29" s="173"/>
      <c r="C29" s="174"/>
      <c r="D29" s="18"/>
      <c r="E29" s="173"/>
      <c r="F29" s="177"/>
    </row>
    <row r="30" spans="2:6" ht="18" customHeight="1" x14ac:dyDescent="0.3">
      <c r="B30" s="173"/>
      <c r="C30" s="174"/>
      <c r="D30" s="18"/>
      <c r="E30" s="173"/>
      <c r="F30" s="177"/>
    </row>
    <row r="31" spans="2:6" ht="18" customHeight="1" x14ac:dyDescent="0.3">
      <c r="B31" s="173"/>
      <c r="C31" s="174"/>
      <c r="D31" s="18"/>
      <c r="E31" s="173"/>
      <c r="F31" s="177"/>
    </row>
    <row r="32" spans="2:6" ht="18" customHeight="1" x14ac:dyDescent="0.3">
      <c r="B32" s="173"/>
      <c r="C32" s="174"/>
      <c r="D32" s="18"/>
      <c r="E32" s="173"/>
      <c r="F32" s="177"/>
    </row>
    <row r="33" spans="2:6" ht="18" customHeight="1" x14ac:dyDescent="0.3">
      <c r="B33" s="173"/>
      <c r="C33" s="174"/>
      <c r="D33" s="18"/>
      <c r="E33" s="173"/>
      <c r="F33" s="177"/>
    </row>
    <row r="34" spans="2:6" ht="18" customHeight="1" x14ac:dyDescent="0.3">
      <c r="B34" s="173"/>
      <c r="C34" s="174"/>
      <c r="D34" s="18"/>
      <c r="E34" s="173"/>
      <c r="F34" s="177"/>
    </row>
    <row r="35" spans="2:6" ht="18" customHeight="1" x14ac:dyDescent="0.3">
      <c r="B35" s="173"/>
      <c r="C35" s="174"/>
      <c r="D35" s="18"/>
      <c r="E35" s="173"/>
      <c r="F35" s="177"/>
    </row>
    <row r="36" spans="2:6" ht="18" customHeight="1" x14ac:dyDescent="0.3">
      <c r="B36" s="173"/>
      <c r="C36" s="174"/>
      <c r="D36" s="18"/>
      <c r="E36" s="173"/>
      <c r="F36" s="177"/>
    </row>
    <row r="37" spans="2:6" ht="18" customHeight="1" x14ac:dyDescent="0.3">
      <c r="B37" s="173"/>
      <c r="C37" s="174"/>
      <c r="D37" s="18"/>
      <c r="E37" s="173"/>
      <c r="F37" s="177"/>
    </row>
    <row r="38" spans="2:6" ht="18" customHeight="1" x14ac:dyDescent="0.3">
      <c r="B38" s="173"/>
      <c r="C38" s="174"/>
      <c r="D38" s="18"/>
      <c r="E38" s="173"/>
      <c r="F38" s="177"/>
    </row>
    <row r="39" spans="2:6" ht="18" customHeight="1" x14ac:dyDescent="0.3">
      <c r="B39" s="173"/>
      <c r="C39" s="174"/>
      <c r="D39" s="18"/>
      <c r="E39" s="173"/>
      <c r="F39" s="177"/>
    </row>
    <row r="40" spans="2:6" ht="18" customHeight="1" x14ac:dyDescent="0.3">
      <c r="B40" s="173"/>
      <c r="C40" s="174"/>
      <c r="D40" s="18"/>
      <c r="E40" s="173"/>
      <c r="F40" s="177"/>
    </row>
    <row r="41" spans="2:6" ht="18" customHeight="1" x14ac:dyDescent="0.3">
      <c r="B41" s="173"/>
      <c r="C41" s="174"/>
      <c r="D41" s="18"/>
      <c r="E41" s="173"/>
      <c r="F41" s="177"/>
    </row>
    <row r="42" spans="2:6" ht="18" customHeight="1" x14ac:dyDescent="0.3">
      <c r="B42" s="173"/>
      <c r="C42" s="174"/>
      <c r="D42" s="18"/>
      <c r="E42" s="173"/>
      <c r="F42" s="177"/>
    </row>
    <row r="43" spans="2:6" ht="18" customHeight="1" x14ac:dyDescent="0.3">
      <c r="B43" s="173"/>
      <c r="C43" s="174"/>
      <c r="D43" s="18"/>
      <c r="E43" s="173"/>
      <c r="F43" s="177"/>
    </row>
    <row r="44" spans="2:6" ht="18" customHeight="1" x14ac:dyDescent="0.3">
      <c r="B44" s="173"/>
      <c r="C44" s="174"/>
      <c r="D44" s="18"/>
      <c r="E44" s="173"/>
      <c r="F44" s="177"/>
    </row>
    <row r="45" spans="2:6" ht="18" customHeight="1" x14ac:dyDescent="0.3">
      <c r="B45" s="173"/>
      <c r="C45" s="174"/>
      <c r="D45" s="18"/>
      <c r="E45" s="173"/>
      <c r="F45" s="177"/>
    </row>
    <row r="46" spans="2:6" ht="18" customHeight="1" x14ac:dyDescent="0.3">
      <c r="B46" s="173"/>
      <c r="C46" s="174"/>
      <c r="D46" s="18"/>
      <c r="E46" s="173"/>
      <c r="F46" s="177"/>
    </row>
    <row r="47" spans="2:6" ht="18" customHeight="1" x14ac:dyDescent="0.3">
      <c r="B47" s="173"/>
      <c r="C47" s="174"/>
      <c r="D47" s="18"/>
      <c r="E47" s="173"/>
      <c r="F47" s="177"/>
    </row>
    <row r="48" spans="2:6" ht="18" customHeight="1" x14ac:dyDescent="0.3">
      <c r="B48" s="173"/>
      <c r="C48" s="174"/>
      <c r="D48" s="18"/>
      <c r="E48" s="173"/>
      <c r="F48" s="177"/>
    </row>
    <row r="49" spans="2:6" ht="18" customHeight="1" x14ac:dyDescent="0.3">
      <c r="B49" s="173"/>
      <c r="C49" s="174"/>
      <c r="D49" s="18"/>
      <c r="E49" s="173"/>
      <c r="F49" s="177"/>
    </row>
    <row r="50" spans="2:6" ht="18" customHeight="1" x14ac:dyDescent="0.3">
      <c r="B50" s="173"/>
      <c r="C50" s="174"/>
      <c r="D50" s="18"/>
      <c r="E50" s="173"/>
      <c r="F50" s="177"/>
    </row>
    <row r="51" spans="2:6" ht="18" customHeight="1" x14ac:dyDescent="0.3">
      <c r="B51" s="173"/>
      <c r="C51" s="174"/>
      <c r="D51" s="18"/>
      <c r="E51" s="173"/>
      <c r="F51" s="177"/>
    </row>
    <row r="52" spans="2:6" ht="18" customHeight="1" x14ac:dyDescent="0.3">
      <c r="B52" s="173"/>
      <c r="C52" s="174"/>
      <c r="D52" s="18"/>
      <c r="E52" s="173"/>
      <c r="F52" s="177"/>
    </row>
    <row r="53" spans="2:6" ht="18" customHeight="1" x14ac:dyDescent="0.3">
      <c r="B53" s="173"/>
      <c r="C53" s="174"/>
      <c r="D53" s="18"/>
      <c r="E53" s="173"/>
      <c r="F53" s="177"/>
    </row>
    <row r="54" spans="2:6" ht="18" customHeight="1" x14ac:dyDescent="0.3">
      <c r="B54" s="173"/>
      <c r="C54" s="174"/>
      <c r="D54" s="18"/>
      <c r="E54" s="173"/>
      <c r="F54" s="177"/>
    </row>
    <row r="55" spans="2:6" ht="18" customHeight="1" x14ac:dyDescent="0.3">
      <c r="B55" s="173"/>
      <c r="C55" s="174"/>
      <c r="D55" s="18"/>
      <c r="E55" s="173"/>
      <c r="F55" s="177"/>
    </row>
    <row r="56" spans="2:6" ht="18" customHeight="1" x14ac:dyDescent="0.3">
      <c r="B56" s="173"/>
      <c r="C56" s="174"/>
      <c r="D56" s="18"/>
      <c r="E56" s="173"/>
      <c r="F56" s="177"/>
    </row>
    <row r="57" spans="2:6" ht="18" customHeight="1" x14ac:dyDescent="0.3">
      <c r="B57" s="173"/>
      <c r="C57" s="174"/>
      <c r="D57" s="18"/>
      <c r="E57" s="173"/>
      <c r="F57" s="177"/>
    </row>
    <row r="58" spans="2:6" ht="18" customHeight="1" x14ac:dyDescent="0.3">
      <c r="B58" s="173"/>
      <c r="C58" s="174"/>
      <c r="D58" s="18"/>
      <c r="E58" s="173"/>
      <c r="F58" s="177"/>
    </row>
    <row r="59" spans="2:6" ht="18" customHeight="1" x14ac:dyDescent="0.3">
      <c r="B59" s="173"/>
      <c r="C59" s="174"/>
      <c r="D59" s="18"/>
      <c r="E59" s="173"/>
      <c r="F59" s="177"/>
    </row>
    <row r="60" spans="2:6" ht="18" customHeight="1" x14ac:dyDescent="0.3">
      <c r="B60" s="173"/>
      <c r="C60" s="174"/>
      <c r="D60" s="18"/>
      <c r="E60" s="173"/>
      <c r="F60" s="177"/>
    </row>
    <row r="61" spans="2:6" ht="18" customHeight="1" x14ac:dyDescent="0.3">
      <c r="B61" s="173"/>
      <c r="C61" s="174"/>
      <c r="D61" s="18"/>
      <c r="E61" s="173"/>
      <c r="F61" s="177"/>
    </row>
    <row r="62" spans="2:6" ht="18" customHeight="1" x14ac:dyDescent="0.3">
      <c r="B62" s="173"/>
      <c r="C62" s="174"/>
      <c r="D62" s="18"/>
      <c r="E62" s="173"/>
      <c r="F62" s="177"/>
    </row>
    <row r="63" spans="2:6" ht="18" customHeight="1" x14ac:dyDescent="0.3">
      <c r="B63" s="173"/>
      <c r="C63" s="174"/>
      <c r="D63" s="18"/>
      <c r="E63" s="173"/>
      <c r="F63" s="177"/>
    </row>
    <row r="64" spans="2:6" ht="18" customHeight="1" x14ac:dyDescent="0.3">
      <c r="B64" s="173"/>
      <c r="C64" s="174"/>
      <c r="D64" s="18"/>
      <c r="E64" s="173"/>
      <c r="F64" s="177"/>
    </row>
    <row r="65" spans="2:6" ht="18" customHeight="1" x14ac:dyDescent="0.3">
      <c r="B65" s="173"/>
      <c r="C65" s="174"/>
      <c r="D65" s="18"/>
      <c r="E65" s="173"/>
      <c r="F65" s="177"/>
    </row>
    <row r="66" spans="2:6" ht="18" customHeight="1" x14ac:dyDescent="0.3">
      <c r="B66" s="173"/>
      <c r="C66" s="174"/>
      <c r="D66" s="18"/>
      <c r="E66" s="173"/>
      <c r="F66" s="177"/>
    </row>
    <row r="67" spans="2:6" ht="18" customHeight="1" x14ac:dyDescent="0.3">
      <c r="B67" s="173"/>
      <c r="C67" s="174"/>
      <c r="D67" s="18"/>
      <c r="E67" s="173"/>
      <c r="F67" s="177"/>
    </row>
    <row r="68" spans="2:6" ht="18" customHeight="1" x14ac:dyDescent="0.3">
      <c r="B68" s="173"/>
      <c r="C68" s="174"/>
      <c r="D68" s="18"/>
      <c r="E68" s="173"/>
      <c r="F68" s="177"/>
    </row>
    <row r="69" spans="2:6" ht="18" customHeight="1" x14ac:dyDescent="0.3">
      <c r="B69" s="173"/>
      <c r="C69" s="174"/>
      <c r="D69" s="18"/>
      <c r="E69" s="173"/>
      <c r="F69" s="177"/>
    </row>
    <row r="70" spans="2:6" ht="18" customHeight="1" x14ac:dyDescent="0.3">
      <c r="B70" s="173"/>
      <c r="C70" s="174"/>
      <c r="D70" s="18"/>
      <c r="E70" s="173"/>
      <c r="F70" s="177"/>
    </row>
    <row r="71" spans="2:6" ht="18" customHeight="1" x14ac:dyDescent="0.3">
      <c r="B71" s="173"/>
      <c r="C71" s="174"/>
      <c r="D71" s="18"/>
      <c r="E71" s="173"/>
      <c r="F71" s="177"/>
    </row>
    <row r="72" spans="2:6" ht="18" customHeight="1" x14ac:dyDescent="0.3">
      <c r="B72" s="173"/>
      <c r="C72" s="174"/>
      <c r="D72" s="18"/>
      <c r="E72" s="173"/>
      <c r="F72" s="177"/>
    </row>
    <row r="73" spans="2:6" ht="18" customHeight="1" x14ac:dyDescent="0.3">
      <c r="B73" s="173"/>
      <c r="C73" s="174"/>
      <c r="D73" s="18"/>
      <c r="E73" s="173"/>
      <c r="F73" s="177"/>
    </row>
    <row r="74" spans="2:6" ht="18" customHeight="1" x14ac:dyDescent="0.3">
      <c r="B74" s="173"/>
      <c r="C74" s="174"/>
      <c r="D74" s="18"/>
      <c r="E74" s="173"/>
      <c r="F74" s="177"/>
    </row>
    <row r="75" spans="2:6" ht="18" customHeight="1" x14ac:dyDescent="0.3">
      <c r="B75" s="173"/>
      <c r="C75" s="174"/>
      <c r="D75" s="18"/>
      <c r="E75" s="173"/>
      <c r="F75" s="177"/>
    </row>
    <row r="76" spans="2:6" ht="18" customHeight="1" x14ac:dyDescent="0.3">
      <c r="B76" s="173"/>
      <c r="C76" s="174"/>
      <c r="D76" s="18"/>
      <c r="E76" s="173"/>
      <c r="F76" s="177"/>
    </row>
    <row r="77" spans="2:6" ht="18" customHeight="1" x14ac:dyDescent="0.3">
      <c r="B77" s="173"/>
      <c r="C77" s="174"/>
      <c r="D77" s="18"/>
      <c r="E77" s="173"/>
      <c r="F77" s="177"/>
    </row>
    <row r="78" spans="2:6" ht="18" customHeight="1" x14ac:dyDescent="0.3">
      <c r="B78" s="173"/>
      <c r="C78" s="174"/>
      <c r="D78" s="18"/>
      <c r="E78" s="173"/>
      <c r="F78" s="177"/>
    </row>
    <row r="79" spans="2:6" ht="18" customHeight="1" x14ac:dyDescent="0.3">
      <c r="B79" s="173"/>
      <c r="C79" s="174"/>
      <c r="D79" s="18"/>
      <c r="E79" s="173"/>
      <c r="F79" s="177"/>
    </row>
    <row r="80" spans="2:6" ht="18" customHeight="1" x14ac:dyDescent="0.3">
      <c r="B80" s="173"/>
      <c r="C80" s="174"/>
      <c r="D80" s="18"/>
      <c r="E80" s="173"/>
      <c r="F80" s="177"/>
    </row>
    <row r="81" spans="2:6" ht="18" customHeight="1" x14ac:dyDescent="0.3">
      <c r="B81" s="173"/>
      <c r="C81" s="174"/>
      <c r="D81" s="18"/>
      <c r="E81" s="173"/>
      <c r="F81" s="177"/>
    </row>
    <row r="82" spans="2:6" ht="18" customHeight="1" x14ac:dyDescent="0.3">
      <c r="B82" s="173"/>
      <c r="C82" s="174"/>
      <c r="D82" s="18"/>
      <c r="E82" s="173"/>
      <c r="F82" s="177"/>
    </row>
    <row r="83" spans="2:6" ht="18" customHeight="1" x14ac:dyDescent="0.3">
      <c r="B83" s="173"/>
      <c r="C83" s="174"/>
      <c r="D83" s="18"/>
      <c r="E83" s="173"/>
      <c r="F83" s="177"/>
    </row>
    <row r="84" spans="2:6" ht="18" customHeight="1" x14ac:dyDescent="0.3">
      <c r="B84" s="173"/>
      <c r="C84" s="174"/>
      <c r="D84" s="18"/>
      <c r="E84" s="173"/>
      <c r="F84" s="177"/>
    </row>
    <row r="85" spans="2:6" ht="18" customHeight="1" x14ac:dyDescent="0.3">
      <c r="B85" s="173"/>
      <c r="C85" s="174"/>
      <c r="D85" s="18"/>
      <c r="E85" s="173"/>
      <c r="F85" s="177"/>
    </row>
    <row r="86" spans="2:6" ht="18" customHeight="1" x14ac:dyDescent="0.3">
      <c r="B86" s="173"/>
      <c r="C86" s="174"/>
      <c r="D86" s="18"/>
      <c r="E86" s="173"/>
      <c r="F86" s="177"/>
    </row>
    <row r="87" spans="2:6" ht="18" customHeight="1" x14ac:dyDescent="0.3">
      <c r="B87" s="173"/>
      <c r="C87" s="174"/>
      <c r="D87" s="18"/>
      <c r="E87" s="173"/>
      <c r="F87" s="177"/>
    </row>
    <row r="88" spans="2:6" ht="18" customHeight="1" x14ac:dyDescent="0.3">
      <c r="B88" s="173"/>
      <c r="C88" s="174"/>
      <c r="D88" s="18"/>
      <c r="E88" s="173"/>
      <c r="F88" s="177"/>
    </row>
    <row r="89" spans="2:6" ht="18" customHeight="1" x14ac:dyDescent="0.3">
      <c r="B89" s="173"/>
      <c r="C89" s="174"/>
      <c r="D89" s="18"/>
      <c r="E89" s="173"/>
      <c r="F89" s="177"/>
    </row>
    <row r="90" spans="2:6" ht="18" customHeight="1" x14ac:dyDescent="0.3">
      <c r="B90" s="173"/>
      <c r="C90" s="174"/>
      <c r="D90" s="18"/>
      <c r="E90" s="173"/>
      <c r="F90" s="177"/>
    </row>
    <row r="91" spans="2:6" ht="18" customHeight="1" x14ac:dyDescent="0.3">
      <c r="B91" s="173"/>
      <c r="C91" s="174"/>
      <c r="D91" s="18"/>
      <c r="E91" s="173"/>
      <c r="F91" s="174"/>
    </row>
    <row r="92" spans="2:6" ht="18" customHeight="1" thickBot="1" x14ac:dyDescent="0.35">
      <c r="B92" s="175"/>
      <c r="C92" s="176"/>
      <c r="D92" s="18"/>
      <c r="E92" s="175"/>
      <c r="F92" s="176"/>
    </row>
    <row r="93" spans="2:6" ht="18" customHeight="1" thickTop="1" x14ac:dyDescent="0.3"/>
    <row r="94" spans="2:6" ht="18" customHeight="1" x14ac:dyDescent="0.3"/>
  </sheetData>
  <sheetProtection algorithmName="SHA-512" hashValue="lBTn9/gIcICs3+7/UGmaauT43x3sbMLfFJB9JqznfmjvSkpsiAaap4xPio2DZXFcVb/6De6J8va52J5GpLuxSQ==" saltValue="CqNp3P03f25kcHjXV37KdA==" spinCount="100000" sheet="1" objects="1" scenarios="1"/>
  <mergeCells count="2">
    <mergeCell ref="B2:F2"/>
    <mergeCell ref="B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</sheetPr>
  <dimension ref="A1:F56"/>
  <sheetViews>
    <sheetView workbookViewId="0">
      <selection activeCell="D56" sqref="D56"/>
    </sheetView>
  </sheetViews>
  <sheetFormatPr baseColWidth="10" defaultColWidth="11.44140625" defaultRowHeight="14.4" x14ac:dyDescent="0.3"/>
  <cols>
    <col min="1" max="1" width="35.5546875" customWidth="1"/>
    <col min="2" max="2" width="43.33203125" customWidth="1"/>
    <col min="3" max="3" width="26.6640625" customWidth="1"/>
    <col min="4" max="4" width="24" customWidth="1"/>
    <col min="5" max="5" width="25" customWidth="1"/>
    <col min="6" max="6" width="18.33203125" customWidth="1"/>
  </cols>
  <sheetData>
    <row r="1" spans="1:6" s="17" customFormat="1" ht="21.75" customHeight="1" x14ac:dyDescent="0.3">
      <c r="A1" s="470" t="s">
        <v>237</v>
      </c>
      <c r="B1" s="471"/>
      <c r="C1" s="471"/>
      <c r="D1" s="471"/>
      <c r="E1" s="471"/>
    </row>
    <row r="3" spans="1:6" s="125" customFormat="1" ht="63.75" customHeight="1" x14ac:dyDescent="0.3">
      <c r="A3" s="168" t="s">
        <v>238</v>
      </c>
      <c r="B3" s="168" t="s">
        <v>239</v>
      </c>
      <c r="C3" s="168" t="s">
        <v>240</v>
      </c>
      <c r="D3" s="168" t="s">
        <v>241</v>
      </c>
      <c r="E3" s="168" t="s">
        <v>242</v>
      </c>
      <c r="F3" s="168" t="s">
        <v>243</v>
      </c>
    </row>
    <row r="4" spans="1:6" x14ac:dyDescent="0.3">
      <c r="A4" s="12"/>
      <c r="B4" s="12"/>
      <c r="C4" s="12"/>
      <c r="D4" s="12"/>
      <c r="E4" s="12"/>
      <c r="F4" s="12"/>
    </row>
    <row r="5" spans="1:6" x14ac:dyDescent="0.3">
      <c r="A5" s="12"/>
      <c r="B5" s="12"/>
      <c r="C5" s="12"/>
      <c r="D5" s="12"/>
      <c r="E5" s="12"/>
      <c r="F5" s="12"/>
    </row>
    <row r="6" spans="1:6" x14ac:dyDescent="0.3">
      <c r="A6" s="12"/>
      <c r="B6" s="12"/>
      <c r="C6" s="12"/>
      <c r="D6" s="12"/>
      <c r="E6" s="12"/>
      <c r="F6" s="12"/>
    </row>
    <row r="7" spans="1:6" x14ac:dyDescent="0.3">
      <c r="A7" s="12"/>
      <c r="B7" s="12"/>
      <c r="C7" s="12"/>
      <c r="D7" s="12"/>
      <c r="E7" s="12"/>
      <c r="F7" s="12"/>
    </row>
    <row r="8" spans="1:6" x14ac:dyDescent="0.3">
      <c r="A8" s="12"/>
      <c r="B8" s="12"/>
      <c r="C8" s="12"/>
      <c r="D8" s="12"/>
      <c r="E8" s="12"/>
      <c r="F8" s="12"/>
    </row>
    <row r="9" spans="1:6" x14ac:dyDescent="0.3">
      <c r="A9" s="12"/>
      <c r="B9" s="12"/>
      <c r="C9" s="12"/>
      <c r="D9" s="12"/>
      <c r="E9" s="12"/>
      <c r="F9" s="12"/>
    </row>
    <row r="10" spans="1:6" x14ac:dyDescent="0.3">
      <c r="A10" s="12"/>
      <c r="B10" s="12"/>
      <c r="C10" s="12"/>
      <c r="D10" s="12"/>
      <c r="E10" s="12"/>
      <c r="F10" s="12"/>
    </row>
    <row r="11" spans="1:6" x14ac:dyDescent="0.3">
      <c r="A11" s="12"/>
      <c r="B11" s="12"/>
      <c r="C11" s="12"/>
      <c r="D11" s="12"/>
      <c r="E11" s="12"/>
      <c r="F11" s="12"/>
    </row>
    <row r="12" spans="1:6" x14ac:dyDescent="0.3">
      <c r="A12" s="12"/>
      <c r="B12" s="12"/>
      <c r="C12" s="12"/>
      <c r="D12" s="12"/>
      <c r="E12" s="12"/>
      <c r="F12" s="12"/>
    </row>
    <row r="13" spans="1:6" x14ac:dyDescent="0.3">
      <c r="A13" s="12"/>
      <c r="B13" s="12"/>
      <c r="C13" s="12"/>
      <c r="D13" s="12"/>
      <c r="E13" s="12"/>
      <c r="F13" s="12"/>
    </row>
    <row r="14" spans="1:6" x14ac:dyDescent="0.3">
      <c r="A14" s="12"/>
      <c r="B14" s="12"/>
      <c r="C14" s="12"/>
      <c r="D14" s="12"/>
      <c r="E14" s="12"/>
      <c r="F14" s="12"/>
    </row>
    <row r="15" spans="1:6" x14ac:dyDescent="0.3">
      <c r="A15" s="12"/>
      <c r="B15" s="12"/>
      <c r="C15" s="12"/>
      <c r="D15" s="12"/>
      <c r="E15" s="12"/>
      <c r="F15" s="12"/>
    </row>
    <row r="16" spans="1:6" x14ac:dyDescent="0.3">
      <c r="A16" s="12"/>
      <c r="B16" s="12"/>
      <c r="C16" s="12"/>
      <c r="D16" s="12"/>
      <c r="E16" s="12"/>
      <c r="F16" s="12"/>
    </row>
    <row r="17" spans="1:6" x14ac:dyDescent="0.3">
      <c r="A17" s="12"/>
      <c r="B17" s="12"/>
      <c r="C17" s="12"/>
      <c r="D17" s="12"/>
      <c r="E17" s="12"/>
      <c r="F17" s="12"/>
    </row>
    <row r="18" spans="1:6" x14ac:dyDescent="0.3">
      <c r="A18" s="12"/>
      <c r="B18" s="12"/>
      <c r="C18" s="12"/>
      <c r="D18" s="12"/>
      <c r="E18" s="12"/>
      <c r="F18" s="12"/>
    </row>
    <row r="19" spans="1:6" x14ac:dyDescent="0.3">
      <c r="A19" s="12"/>
      <c r="B19" s="12"/>
      <c r="C19" s="12"/>
      <c r="D19" s="12"/>
      <c r="E19" s="12"/>
      <c r="F19" s="12"/>
    </row>
    <row r="20" spans="1:6" x14ac:dyDescent="0.3">
      <c r="A20" s="12"/>
      <c r="B20" s="12"/>
      <c r="C20" s="12"/>
      <c r="D20" s="12"/>
      <c r="E20" s="12"/>
      <c r="F20" s="12"/>
    </row>
    <row r="21" spans="1:6" x14ac:dyDescent="0.3">
      <c r="A21" s="12"/>
      <c r="B21" s="12"/>
      <c r="C21" s="12"/>
      <c r="D21" s="12"/>
      <c r="E21" s="12"/>
      <c r="F21" s="12"/>
    </row>
    <row r="22" spans="1:6" x14ac:dyDescent="0.3">
      <c r="A22" s="12"/>
      <c r="B22" s="12"/>
      <c r="C22" s="12"/>
      <c r="D22" s="12"/>
      <c r="E22" s="12"/>
      <c r="F22" s="12"/>
    </row>
    <row r="23" spans="1:6" x14ac:dyDescent="0.3">
      <c r="A23" s="12"/>
      <c r="B23" s="12"/>
      <c r="C23" s="12"/>
      <c r="D23" s="12"/>
      <c r="E23" s="12"/>
      <c r="F23" s="12"/>
    </row>
    <row r="24" spans="1:6" x14ac:dyDescent="0.3">
      <c r="A24" s="12"/>
      <c r="B24" s="12"/>
      <c r="C24" s="12"/>
      <c r="D24" s="12"/>
      <c r="E24" s="12"/>
      <c r="F24" s="12"/>
    </row>
    <row r="25" spans="1:6" x14ac:dyDescent="0.3">
      <c r="A25" s="12"/>
      <c r="B25" s="12"/>
      <c r="C25" s="12"/>
      <c r="D25" s="12"/>
      <c r="E25" s="12"/>
      <c r="F25" s="12"/>
    </row>
    <row r="26" spans="1:6" x14ac:dyDescent="0.3">
      <c r="A26" s="12"/>
      <c r="B26" s="12"/>
      <c r="C26" s="12"/>
      <c r="D26" s="12"/>
      <c r="E26" s="12"/>
      <c r="F26" s="12"/>
    </row>
    <row r="27" spans="1:6" x14ac:dyDescent="0.3">
      <c r="A27" s="12"/>
      <c r="B27" s="12"/>
      <c r="C27" s="12"/>
      <c r="D27" s="12"/>
      <c r="E27" s="12"/>
      <c r="F27" s="12"/>
    </row>
    <row r="28" spans="1:6" x14ac:dyDescent="0.3">
      <c r="A28" s="12"/>
      <c r="B28" s="12"/>
      <c r="C28" s="12"/>
      <c r="D28" s="12"/>
      <c r="E28" s="12"/>
      <c r="F28" s="12"/>
    </row>
    <row r="29" spans="1:6" x14ac:dyDescent="0.3">
      <c r="A29" s="12"/>
      <c r="B29" s="12"/>
      <c r="C29" s="12"/>
      <c r="D29" s="12"/>
      <c r="E29" s="12"/>
      <c r="F29" s="12"/>
    </row>
    <row r="30" spans="1:6" x14ac:dyDescent="0.3">
      <c r="A30" s="12"/>
      <c r="B30" s="12"/>
      <c r="C30" s="12"/>
      <c r="D30" s="12"/>
      <c r="E30" s="12"/>
      <c r="F30" s="12"/>
    </row>
    <row r="31" spans="1:6" x14ac:dyDescent="0.3">
      <c r="A31" s="12"/>
      <c r="B31" s="12"/>
      <c r="C31" s="12"/>
      <c r="D31" s="12"/>
      <c r="E31" s="12"/>
      <c r="F31" s="12"/>
    </row>
    <row r="32" spans="1:6" x14ac:dyDescent="0.3">
      <c r="A32" s="12"/>
      <c r="B32" s="12"/>
      <c r="C32" s="12"/>
      <c r="D32" s="12"/>
      <c r="E32" s="12"/>
      <c r="F32" s="12"/>
    </row>
    <row r="33" spans="1:6" x14ac:dyDescent="0.3">
      <c r="A33" s="12"/>
      <c r="B33" s="12"/>
      <c r="C33" s="12"/>
      <c r="D33" s="12"/>
      <c r="E33" s="12"/>
      <c r="F33" s="12"/>
    </row>
    <row r="34" spans="1:6" x14ac:dyDescent="0.3">
      <c r="A34" s="12"/>
      <c r="B34" s="12"/>
      <c r="C34" s="12"/>
      <c r="D34" s="12"/>
      <c r="E34" s="12"/>
      <c r="F34" s="12"/>
    </row>
    <row r="35" spans="1:6" x14ac:dyDescent="0.3">
      <c r="A35" s="12"/>
      <c r="B35" s="12"/>
      <c r="C35" s="12"/>
      <c r="D35" s="12"/>
      <c r="E35" s="12"/>
      <c r="F35" s="12"/>
    </row>
    <row r="36" spans="1:6" x14ac:dyDescent="0.3">
      <c r="A36" s="12"/>
      <c r="B36" s="12"/>
      <c r="C36" s="12"/>
      <c r="D36" s="12"/>
      <c r="E36" s="12"/>
      <c r="F36" s="12"/>
    </row>
    <row r="37" spans="1:6" x14ac:dyDescent="0.3">
      <c r="A37" s="12"/>
      <c r="B37" s="12"/>
      <c r="C37" s="12"/>
      <c r="D37" s="12"/>
      <c r="E37" s="12"/>
      <c r="F37" s="12"/>
    </row>
    <row r="38" spans="1:6" x14ac:dyDescent="0.3">
      <c r="A38" s="12"/>
      <c r="B38" s="12"/>
      <c r="C38" s="12"/>
      <c r="D38" s="12"/>
      <c r="E38" s="12"/>
      <c r="F38" s="12"/>
    </row>
    <row r="39" spans="1:6" x14ac:dyDescent="0.3">
      <c r="A39" s="12"/>
      <c r="B39" s="12"/>
      <c r="C39" s="12"/>
      <c r="D39" s="12"/>
      <c r="E39" s="12"/>
      <c r="F39" s="12"/>
    </row>
    <row r="40" spans="1:6" x14ac:dyDescent="0.3">
      <c r="A40" s="12"/>
      <c r="B40" s="12"/>
      <c r="C40" s="12"/>
      <c r="D40" s="12"/>
      <c r="E40" s="12"/>
      <c r="F40" s="12"/>
    </row>
    <row r="41" spans="1:6" x14ac:dyDescent="0.3">
      <c r="A41" s="12"/>
      <c r="B41" s="12"/>
      <c r="C41" s="12"/>
      <c r="D41" s="12"/>
      <c r="E41" s="12"/>
      <c r="F41" s="12"/>
    </row>
    <row r="42" spans="1:6" x14ac:dyDescent="0.3">
      <c r="A42" s="12"/>
      <c r="B42" s="12"/>
      <c r="C42" s="12"/>
      <c r="D42" s="12"/>
      <c r="E42" s="12"/>
      <c r="F42" s="12"/>
    </row>
    <row r="43" spans="1:6" x14ac:dyDescent="0.3">
      <c r="A43" s="12"/>
      <c r="B43" s="12"/>
      <c r="C43" s="12"/>
      <c r="D43" s="12"/>
      <c r="E43" s="12"/>
      <c r="F43" s="12"/>
    </row>
    <row r="44" spans="1:6" x14ac:dyDescent="0.3">
      <c r="A44" s="12"/>
      <c r="B44" s="12"/>
      <c r="C44" s="12"/>
      <c r="D44" s="12"/>
      <c r="E44" s="12"/>
      <c r="F44" s="12"/>
    </row>
    <row r="45" spans="1:6" x14ac:dyDescent="0.3">
      <c r="A45" s="12"/>
      <c r="B45" s="12"/>
      <c r="C45" s="12"/>
      <c r="D45" s="12"/>
      <c r="E45" s="12"/>
      <c r="F45" s="12"/>
    </row>
    <row r="46" spans="1:6" x14ac:dyDescent="0.3">
      <c r="A46" s="12"/>
      <c r="B46" s="12"/>
      <c r="C46" s="12"/>
      <c r="D46" s="12"/>
      <c r="E46" s="12"/>
      <c r="F46" s="12"/>
    </row>
    <row r="47" spans="1:6" x14ac:dyDescent="0.3">
      <c r="A47" s="12"/>
      <c r="B47" s="12"/>
      <c r="C47" s="12"/>
      <c r="D47" s="12"/>
      <c r="E47" s="12"/>
      <c r="F47" s="12"/>
    </row>
    <row r="48" spans="1:6" x14ac:dyDescent="0.3">
      <c r="A48" s="12"/>
      <c r="B48" s="12"/>
      <c r="C48" s="12"/>
      <c r="D48" s="12"/>
      <c r="E48" s="12"/>
      <c r="F48" s="12"/>
    </row>
    <row r="49" spans="1:6" x14ac:dyDescent="0.3">
      <c r="A49" s="12"/>
      <c r="B49" s="12"/>
      <c r="C49" s="12"/>
      <c r="D49" s="12"/>
      <c r="E49" s="12"/>
      <c r="F49" s="12"/>
    </row>
    <row r="50" spans="1:6" x14ac:dyDescent="0.3">
      <c r="A50" s="12"/>
      <c r="B50" s="12"/>
      <c r="C50" s="12"/>
      <c r="D50" s="12"/>
      <c r="E50" s="12"/>
      <c r="F50" s="12"/>
    </row>
    <row r="51" spans="1:6" x14ac:dyDescent="0.3">
      <c r="A51" s="12"/>
      <c r="B51" s="12"/>
      <c r="C51" s="12"/>
      <c r="D51" s="12"/>
      <c r="E51" s="12"/>
      <c r="F51" s="12"/>
    </row>
    <row r="52" spans="1:6" x14ac:dyDescent="0.3">
      <c r="A52" s="12"/>
      <c r="B52" s="12"/>
      <c r="C52" s="12"/>
      <c r="D52" s="12"/>
      <c r="E52" s="12"/>
      <c r="F52" s="12"/>
    </row>
    <row r="53" spans="1:6" ht="15" thickBot="1" x14ac:dyDescent="0.35"/>
    <row r="54" spans="1:6" ht="24" x14ac:dyDescent="0.3">
      <c r="A54" s="161" t="s">
        <v>244</v>
      </c>
      <c r="B54" s="162" t="s">
        <v>245</v>
      </c>
      <c r="C54" s="163">
        <f>SUM(C4:C52)</f>
        <v>0</v>
      </c>
    </row>
    <row r="55" spans="1:6" ht="46.8" x14ac:dyDescent="0.3">
      <c r="A55" s="159"/>
      <c r="B55" s="160" t="s">
        <v>246</v>
      </c>
      <c r="C55" s="164">
        <f>SUMIF(E4:E52,"Schule",C4:C52)</f>
        <v>0</v>
      </c>
    </row>
    <row r="56" spans="1:6" ht="24.9" customHeight="1" x14ac:dyDescent="0.3">
      <c r="A56" s="158"/>
      <c r="B56" s="165" t="s">
        <v>241</v>
      </c>
      <c r="C56" s="166">
        <f>SUM(D4:D52)</f>
        <v>0</v>
      </c>
    </row>
  </sheetData>
  <sheetProtection algorithmName="SHA-512" hashValue="gnqyGywiUCfSzWDdlxctWPNK2lfvkX+zKoRenwduFJhudn9iROWuCNpN1hmX1WEhyz2k5N8Q40/+WDRfFGbyZQ==" saltValue="KW8geujl7MTLc/d/gmChNA==" spinCount="100000" sheet="1" scenarios="1" formatCells="0" formatColumns="0" formatRows="0" sort="0" autoFilter="0"/>
  <autoFilter ref="A3:F7" xr:uid="{00000000-0009-0000-0000-000005000000}">
    <sortState xmlns:xlrd2="http://schemas.microsoft.com/office/spreadsheetml/2017/richdata2" ref="A4:F7">
      <sortCondition ref="A3:A7"/>
    </sortState>
  </autoFilter>
  <mergeCells count="1">
    <mergeCell ref="A1:E1"/>
  </mergeCells>
  <dataValidations count="2">
    <dataValidation type="list" allowBlank="1" showInputMessage="1" showErrorMessage="1" sqref="B4:B52" xr:uid="{00000000-0002-0000-0500-000000000000}">
      <formula1>"Animation sans ou hors les murs, Atelier, BiblioWeekend, Concert, Conférence, Conte, Cours, Exposition, Groupe de lecture, Jeux, Journées portes ouvertes, Lecture, Né pour Lire, Prix littéraires, Projections, Spectacle, Visite guidée , Autre "</formula1>
    </dataValidation>
    <dataValidation type="list" allowBlank="1" showInputMessage="1" showErrorMessage="1" sqref="E4:E52" xr:uid="{00000000-0002-0000-0500-000001000000}">
      <formula1>"Enfants, Ecole, Etrangères, Jeunes, Adultes, Séniores, Autre"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N66"/>
  <sheetViews>
    <sheetView topLeftCell="A80" workbookViewId="0">
      <selection activeCell="E49" sqref="E49"/>
    </sheetView>
  </sheetViews>
  <sheetFormatPr baseColWidth="10" defaultColWidth="11.44140625" defaultRowHeight="14.4" x14ac:dyDescent="0.3"/>
  <cols>
    <col min="1" max="1" width="37.88671875" customWidth="1"/>
    <col min="2" max="2" width="27.88671875" customWidth="1"/>
    <col min="3" max="3" width="19.6640625" customWidth="1"/>
    <col min="4" max="4" width="15.44140625" customWidth="1"/>
    <col min="5" max="8" width="11.44140625" style="1"/>
  </cols>
  <sheetData>
    <row r="1" spans="1:8" hidden="1" x14ac:dyDescent="0.3"/>
    <row r="2" spans="1:8" ht="18" customHeight="1" x14ac:dyDescent="0.3">
      <c r="A2" s="434" t="s">
        <v>247</v>
      </c>
      <c r="B2" s="435"/>
      <c r="C2" s="435"/>
      <c r="D2" s="436"/>
    </row>
    <row r="3" spans="1:8" ht="15.6" x14ac:dyDescent="0.3">
      <c r="A3" s="27"/>
      <c r="B3" s="28"/>
      <c r="C3" s="28"/>
      <c r="D3" s="29"/>
    </row>
    <row r="4" spans="1:8" ht="15.6" customHeight="1" x14ac:dyDescent="0.3">
      <c r="A4" s="476" t="s">
        <v>248</v>
      </c>
      <c r="B4" s="476"/>
      <c r="C4" s="476"/>
      <c r="D4" s="476"/>
    </row>
    <row r="5" spans="1:8" x14ac:dyDescent="0.3">
      <c r="A5" s="30"/>
      <c r="B5" s="31"/>
      <c r="C5" s="31"/>
      <c r="D5" s="32"/>
    </row>
    <row r="6" spans="1:8" x14ac:dyDescent="0.3">
      <c r="A6" s="33" t="s">
        <v>249</v>
      </c>
      <c r="B6" s="34" t="s">
        <v>250</v>
      </c>
      <c r="C6" s="34" t="s">
        <v>251</v>
      </c>
      <c r="D6" s="35" t="s">
        <v>252</v>
      </c>
    </row>
    <row r="7" spans="1:8" ht="15" customHeight="1" x14ac:dyDescent="0.3">
      <c r="A7" s="36">
        <v>1</v>
      </c>
      <c r="B7" s="37">
        <f>B21</f>
        <v>0.35000000000000003</v>
      </c>
      <c r="C7" s="38">
        <f>B7*5</f>
        <v>1.7500000000000002</v>
      </c>
      <c r="D7" s="39">
        <f>B7*247</f>
        <v>86.45</v>
      </c>
    </row>
    <row r="8" spans="1:8" ht="12.75" customHeight="1" x14ac:dyDescent="0.3">
      <c r="A8" s="36">
        <v>0.9</v>
      </c>
      <c r="B8" s="40">
        <f t="shared" ref="B8:B16" si="0">A8*B$21</f>
        <v>0.31500000000000006</v>
      </c>
      <c r="C8" s="38">
        <f t="shared" ref="C8:C15" si="1">B8*5</f>
        <v>1.5750000000000002</v>
      </c>
      <c r="D8" s="39">
        <f t="shared" ref="D8:D16" si="2">B8*247</f>
        <v>77.805000000000021</v>
      </c>
    </row>
    <row r="9" spans="1:8" x14ac:dyDescent="0.3">
      <c r="A9" s="36">
        <v>0.8</v>
      </c>
      <c r="B9" s="40">
        <f t="shared" si="0"/>
        <v>0.28000000000000003</v>
      </c>
      <c r="C9" s="38">
        <f t="shared" si="1"/>
        <v>1.4000000000000001</v>
      </c>
      <c r="D9" s="39">
        <f t="shared" si="2"/>
        <v>69.160000000000011</v>
      </c>
    </row>
    <row r="10" spans="1:8" x14ac:dyDescent="0.3">
      <c r="A10" s="41">
        <v>0.7</v>
      </c>
      <c r="B10" s="40">
        <f t="shared" si="0"/>
        <v>0.245</v>
      </c>
      <c r="C10" s="38">
        <f t="shared" si="1"/>
        <v>1.2250000000000001</v>
      </c>
      <c r="D10" s="39">
        <f t="shared" si="2"/>
        <v>60.515000000000001</v>
      </c>
    </row>
    <row r="11" spans="1:8" x14ac:dyDescent="0.3">
      <c r="A11" s="41">
        <v>0.6</v>
      </c>
      <c r="B11" s="40">
        <f t="shared" si="0"/>
        <v>0.21000000000000002</v>
      </c>
      <c r="C11" s="38">
        <f>B11*5</f>
        <v>1.05</v>
      </c>
      <c r="D11" s="39">
        <f t="shared" si="2"/>
        <v>51.870000000000005</v>
      </c>
    </row>
    <row r="12" spans="1:8" x14ac:dyDescent="0.3">
      <c r="A12" s="41">
        <v>0.5</v>
      </c>
      <c r="B12" s="40">
        <f t="shared" si="0"/>
        <v>0.17500000000000002</v>
      </c>
      <c r="C12" s="38">
        <f>B12*5</f>
        <v>0.87500000000000011</v>
      </c>
      <c r="D12" s="39">
        <f t="shared" si="2"/>
        <v>43.225000000000001</v>
      </c>
    </row>
    <row r="13" spans="1:8" s="43" customFormat="1" x14ac:dyDescent="0.3">
      <c r="A13" s="41">
        <v>0.4</v>
      </c>
      <c r="B13" s="40">
        <f t="shared" si="0"/>
        <v>0.14000000000000001</v>
      </c>
      <c r="C13" s="38">
        <f t="shared" si="1"/>
        <v>0.70000000000000007</v>
      </c>
      <c r="D13" s="39">
        <f t="shared" si="2"/>
        <v>34.580000000000005</v>
      </c>
      <c r="E13" s="42"/>
      <c r="F13" s="42"/>
      <c r="G13" s="42"/>
      <c r="H13" s="42"/>
    </row>
    <row r="14" spans="1:8" s="43" customFormat="1" x14ac:dyDescent="0.3">
      <c r="A14" s="41">
        <v>0.3</v>
      </c>
      <c r="B14" s="40">
        <f t="shared" si="0"/>
        <v>0.10500000000000001</v>
      </c>
      <c r="C14" s="38">
        <f t="shared" si="1"/>
        <v>0.52500000000000002</v>
      </c>
      <c r="D14" s="39">
        <f t="shared" si="2"/>
        <v>25.935000000000002</v>
      </c>
      <c r="E14" s="42"/>
      <c r="F14" s="42"/>
      <c r="G14" s="42"/>
      <c r="H14" s="42"/>
    </row>
    <row r="15" spans="1:8" s="43" customFormat="1" x14ac:dyDescent="0.3">
      <c r="A15" s="41">
        <v>0.2</v>
      </c>
      <c r="B15" s="40">
        <f t="shared" si="0"/>
        <v>7.0000000000000007E-2</v>
      </c>
      <c r="C15" s="38">
        <f t="shared" si="1"/>
        <v>0.35000000000000003</v>
      </c>
      <c r="D15" s="39">
        <f t="shared" si="2"/>
        <v>17.290000000000003</v>
      </c>
      <c r="E15" s="42"/>
      <c r="F15" s="42"/>
      <c r="G15" s="42"/>
      <c r="H15" s="42"/>
    </row>
    <row r="16" spans="1:8" s="43" customFormat="1" x14ac:dyDescent="0.3">
      <c r="A16" s="41">
        <v>0.1</v>
      </c>
      <c r="B16" s="40">
        <f t="shared" si="0"/>
        <v>3.5000000000000003E-2</v>
      </c>
      <c r="C16" s="38">
        <f>B16*5</f>
        <v>0.17500000000000002</v>
      </c>
      <c r="D16" s="39">
        <f t="shared" si="2"/>
        <v>8.6450000000000014</v>
      </c>
      <c r="E16" s="42"/>
      <c r="F16" s="42"/>
      <c r="G16" s="42"/>
      <c r="H16" s="42"/>
    </row>
    <row r="17" spans="1:11" s="43" customFormat="1" x14ac:dyDescent="0.3">
      <c r="A17" s="44"/>
      <c r="B17" s="45"/>
      <c r="C17" s="45"/>
      <c r="D17" s="46"/>
      <c r="E17" s="42"/>
      <c r="F17" s="42"/>
      <c r="G17" s="42"/>
      <c r="H17" s="42"/>
    </row>
    <row r="18" spans="1:11" s="43" customFormat="1" ht="25.5" customHeight="1" x14ac:dyDescent="0.3">
      <c r="A18" s="477" t="s">
        <v>253</v>
      </c>
      <c r="B18" s="477"/>
      <c r="C18" s="477"/>
      <c r="D18" s="477"/>
      <c r="E18" s="42"/>
      <c r="F18" s="42"/>
      <c r="G18" s="42"/>
      <c r="H18" s="42"/>
    </row>
    <row r="19" spans="1:11" s="43" customFormat="1" ht="7.5" customHeight="1" x14ac:dyDescent="0.3">
      <c r="A19" s="44"/>
      <c r="B19" s="45"/>
      <c r="C19" s="45"/>
      <c r="D19" s="46"/>
      <c r="E19" s="42"/>
      <c r="F19" s="42"/>
      <c r="G19" s="42"/>
      <c r="H19" s="42"/>
    </row>
    <row r="20" spans="1:11" s="43" customFormat="1" ht="20.399999999999999" x14ac:dyDescent="0.3">
      <c r="A20" s="47"/>
      <c r="B20" s="48" t="s">
        <v>254</v>
      </c>
      <c r="C20" s="48" t="s">
        <v>255</v>
      </c>
      <c r="D20" s="29"/>
      <c r="E20" s="49"/>
      <c r="F20" s="42"/>
      <c r="G20" s="42"/>
      <c r="H20" s="42"/>
    </row>
    <row r="21" spans="1:11" s="43" customFormat="1" ht="15" thickBot="1" x14ac:dyDescent="0.35">
      <c r="A21" s="50" t="s">
        <v>256</v>
      </c>
      <c r="B21" s="51">
        <v>0.35000000000000003</v>
      </c>
      <c r="C21" s="52">
        <f>MINUTE(B21)/60+HOUR(B21)</f>
        <v>8.4</v>
      </c>
      <c r="D21" s="29"/>
      <c r="E21" s="42"/>
      <c r="F21" s="42"/>
      <c r="G21" s="42"/>
      <c r="H21" s="42"/>
    </row>
    <row r="22" spans="1:11" s="43" customFormat="1" x14ac:dyDescent="0.3">
      <c r="A22" s="53" t="s">
        <v>257</v>
      </c>
      <c r="B22" s="54"/>
      <c r="C22"/>
      <c r="D22" s="29"/>
      <c r="E22" s="42"/>
      <c r="F22" s="42"/>
      <c r="G22" s="42"/>
      <c r="H22" s="42"/>
    </row>
    <row r="23" spans="1:11" s="43" customFormat="1" x14ac:dyDescent="0.3">
      <c r="A23" s="53"/>
      <c r="B23" s="54"/>
      <c r="C23"/>
      <c r="D23" s="29"/>
      <c r="E23" s="42"/>
      <c r="F23" s="42"/>
      <c r="G23" s="42"/>
      <c r="H23" s="42"/>
    </row>
    <row r="24" spans="1:11" s="43" customFormat="1" ht="27" customHeight="1" x14ac:dyDescent="0.3">
      <c r="A24" s="477" t="s">
        <v>258</v>
      </c>
      <c r="B24" s="477"/>
      <c r="C24" s="477"/>
      <c r="D24" s="477"/>
      <c r="E24" s="42"/>
      <c r="F24" s="42"/>
      <c r="G24" s="42"/>
      <c r="H24" s="42"/>
    </row>
    <row r="25" spans="1:11" s="43" customFormat="1" x14ac:dyDescent="0.3">
      <c r="A25" s="44"/>
      <c r="B25" s="45"/>
      <c r="C25" s="45"/>
      <c r="D25" s="46"/>
      <c r="E25" s="42"/>
      <c r="F25" s="42"/>
      <c r="G25" s="42"/>
      <c r="H25" s="42"/>
    </row>
    <row r="26" spans="1:11" s="43" customFormat="1" ht="26.4" x14ac:dyDescent="0.3">
      <c r="A26" s="44" t="s">
        <v>259</v>
      </c>
      <c r="B26" s="55" t="s">
        <v>260</v>
      </c>
      <c r="C26" s="45" t="s">
        <v>261</v>
      </c>
      <c r="D26" s="56"/>
      <c r="E26" s="42"/>
      <c r="F26" s="42"/>
      <c r="G26" s="42"/>
      <c r="H26" s="42"/>
    </row>
    <row r="27" spans="1:11" s="43" customFormat="1" x14ac:dyDescent="0.3">
      <c r="A27" s="57" t="s">
        <v>262</v>
      </c>
      <c r="B27" s="58">
        <v>0</v>
      </c>
      <c r="C27" s="59">
        <f>B27/D7</f>
        <v>0</v>
      </c>
      <c r="D27" s="56"/>
      <c r="E27" s="42"/>
      <c r="F27" s="42"/>
      <c r="G27" s="42"/>
      <c r="H27" s="42"/>
    </row>
    <row r="28" spans="1:11" s="43" customFormat="1" x14ac:dyDescent="0.3">
      <c r="A28" s="44"/>
      <c r="B28" s="45"/>
      <c r="C28" s="60"/>
      <c r="D28" s="56"/>
      <c r="E28" s="42"/>
      <c r="F28" s="42"/>
      <c r="G28" s="42"/>
      <c r="H28" s="42"/>
      <c r="K28" s="43" t="s">
        <v>162</v>
      </c>
    </row>
    <row r="29" spans="1:11" s="43" customFormat="1" x14ac:dyDescent="0.3">
      <c r="A29" s="57" t="s">
        <v>263</v>
      </c>
      <c r="B29" s="58">
        <v>0</v>
      </c>
      <c r="C29" s="59">
        <f>B29/C7</f>
        <v>0</v>
      </c>
      <c r="D29" s="56"/>
      <c r="E29" s="42"/>
      <c r="F29" s="42"/>
      <c r="G29" s="42"/>
      <c r="H29" s="42"/>
    </row>
    <row r="30" spans="1:11" s="43" customFormat="1" x14ac:dyDescent="0.3">
      <c r="A30" s="44"/>
      <c r="B30" s="45"/>
      <c r="C30" s="60"/>
      <c r="D30" s="56"/>
      <c r="E30" s="42"/>
      <c r="F30" s="42"/>
      <c r="G30" s="42"/>
      <c r="H30" s="42"/>
    </row>
    <row r="31" spans="1:11" s="43" customFormat="1" x14ac:dyDescent="0.3">
      <c r="A31" s="57" t="s">
        <v>264</v>
      </c>
      <c r="B31" s="58">
        <v>0</v>
      </c>
      <c r="C31" s="59">
        <f>B31/B7</f>
        <v>0</v>
      </c>
      <c r="D31" s="56"/>
      <c r="E31" s="42"/>
      <c r="F31" s="42"/>
      <c r="G31" s="42"/>
      <c r="H31" s="42"/>
    </row>
    <row r="32" spans="1:11" x14ac:dyDescent="0.3">
      <c r="A32" s="61"/>
      <c r="D32" s="29"/>
    </row>
    <row r="33" spans="1:14" ht="15.6" customHeight="1" x14ac:dyDescent="0.3">
      <c r="A33" s="476" t="s">
        <v>265</v>
      </c>
      <c r="B33" s="476"/>
      <c r="C33" s="476"/>
      <c r="D33" s="476"/>
    </row>
    <row r="34" spans="1:14" x14ac:dyDescent="0.3">
      <c r="A34" s="61"/>
      <c r="D34" s="29"/>
    </row>
    <row r="35" spans="1:14" ht="26.25" customHeight="1" x14ac:dyDescent="0.3">
      <c r="A35" s="473" t="s">
        <v>266</v>
      </c>
      <c r="B35" s="474"/>
      <c r="C35" s="474"/>
      <c r="D35" s="475"/>
    </row>
    <row r="36" spans="1:14" x14ac:dyDescent="0.3">
      <c r="A36" s="61"/>
      <c r="D36" s="29"/>
    </row>
    <row r="37" spans="1:14" x14ac:dyDescent="0.3">
      <c r="A37" s="62" t="s">
        <v>267</v>
      </c>
      <c r="D37" s="29"/>
    </row>
    <row r="38" spans="1:14" x14ac:dyDescent="0.3">
      <c r="A38" s="63"/>
      <c r="B38" s="64"/>
      <c r="C38" s="64"/>
      <c r="D38" s="65"/>
    </row>
    <row r="39" spans="1:14" ht="15.6" customHeight="1" x14ac:dyDescent="0.3">
      <c r="A39" s="481" t="s">
        <v>171</v>
      </c>
      <c r="B39" s="481"/>
      <c r="C39" s="481"/>
      <c r="D39" s="481"/>
    </row>
    <row r="40" spans="1:14" x14ac:dyDescent="0.3">
      <c r="A40" s="61"/>
      <c r="D40" s="29"/>
    </row>
    <row r="41" spans="1:14" ht="32.25" customHeight="1" x14ac:dyDescent="0.3">
      <c r="A41" s="482" t="s">
        <v>268</v>
      </c>
      <c r="B41" s="483"/>
      <c r="C41" s="483"/>
      <c r="D41" s="484"/>
      <c r="E41" s="66"/>
      <c r="F41" s="66"/>
      <c r="G41" s="66"/>
      <c r="H41" s="66"/>
      <c r="I41" s="67"/>
      <c r="J41" s="67"/>
      <c r="K41" s="67"/>
      <c r="L41" s="67"/>
      <c r="M41" s="67"/>
      <c r="N41" s="67"/>
    </row>
    <row r="42" spans="1:14" x14ac:dyDescent="0.3">
      <c r="A42" s="68"/>
      <c r="B42" s="69"/>
      <c r="C42" s="69"/>
      <c r="D42" s="29"/>
    </row>
    <row r="43" spans="1:14" x14ac:dyDescent="0.3">
      <c r="A43" s="491" t="s">
        <v>269</v>
      </c>
      <c r="B43" s="492"/>
      <c r="C43" s="492"/>
      <c r="D43" s="493"/>
    </row>
    <row r="44" spans="1:14" x14ac:dyDescent="0.3">
      <c r="A44" s="68"/>
      <c r="B44" s="69"/>
      <c r="C44" s="69"/>
      <c r="D44" s="29"/>
    </row>
    <row r="45" spans="1:14" s="17" customFormat="1" ht="26.25" customHeight="1" x14ac:dyDescent="0.3">
      <c r="A45" s="485" t="s">
        <v>270</v>
      </c>
      <c r="B45" s="486"/>
      <c r="C45" s="486"/>
      <c r="D45" s="487"/>
      <c r="E45" s="18"/>
      <c r="F45" s="18"/>
      <c r="G45" s="18"/>
      <c r="H45" s="18"/>
    </row>
    <row r="46" spans="1:14" x14ac:dyDescent="0.3">
      <c r="A46" s="61"/>
      <c r="D46" s="29"/>
    </row>
    <row r="47" spans="1:14" x14ac:dyDescent="0.3">
      <c r="A47" s="318" t="s">
        <v>271</v>
      </c>
      <c r="D47" s="29"/>
    </row>
    <row r="48" spans="1:14" x14ac:dyDescent="0.3">
      <c r="A48" s="70"/>
      <c r="B48" s="71"/>
      <c r="C48" s="64"/>
      <c r="D48" s="65"/>
    </row>
    <row r="49" spans="1:4" ht="15.6" customHeight="1" x14ac:dyDescent="0.3">
      <c r="A49" s="481" t="s">
        <v>272</v>
      </c>
      <c r="B49" s="481"/>
      <c r="C49" s="481"/>
      <c r="D49" s="481"/>
    </row>
    <row r="50" spans="1:4" x14ac:dyDescent="0.3">
      <c r="A50" s="61"/>
      <c r="D50" s="29"/>
    </row>
    <row r="51" spans="1:4" ht="14.4" customHeight="1" x14ac:dyDescent="0.3">
      <c r="A51" s="488" t="s">
        <v>273</v>
      </c>
      <c r="B51" s="479"/>
      <c r="C51" s="72"/>
      <c r="D51" s="29"/>
    </row>
    <row r="52" spans="1:4" ht="14.4" customHeight="1" x14ac:dyDescent="0.3">
      <c r="A52" s="73"/>
      <c r="B52" s="74"/>
      <c r="C52" s="72"/>
      <c r="D52" s="29"/>
    </row>
    <row r="53" spans="1:4" ht="14.4" customHeight="1" x14ac:dyDescent="0.3">
      <c r="A53" s="482" t="s">
        <v>274</v>
      </c>
      <c r="B53" s="489"/>
      <c r="C53" s="489"/>
      <c r="D53" s="490"/>
    </row>
    <row r="54" spans="1:4" ht="14.4" customHeight="1" x14ac:dyDescent="0.3">
      <c r="A54" s="316"/>
      <c r="B54" s="76"/>
      <c r="C54" s="76"/>
      <c r="D54" s="77"/>
    </row>
    <row r="55" spans="1:4" ht="25.5" customHeight="1" x14ac:dyDescent="0.3">
      <c r="A55" s="482" t="s">
        <v>275</v>
      </c>
      <c r="B55" s="489"/>
      <c r="C55" s="489"/>
      <c r="D55" s="490"/>
    </row>
    <row r="56" spans="1:4" ht="14.4" customHeight="1" x14ac:dyDescent="0.3">
      <c r="A56" s="316"/>
      <c r="B56" s="76"/>
      <c r="C56" s="76"/>
      <c r="D56" s="77"/>
    </row>
    <row r="57" spans="1:4" ht="27.75" customHeight="1" x14ac:dyDescent="0.3">
      <c r="A57" s="482" t="s">
        <v>276</v>
      </c>
      <c r="B57" s="489"/>
      <c r="C57" s="489"/>
      <c r="D57" s="490"/>
    </row>
    <row r="58" spans="1:4" x14ac:dyDescent="0.3">
      <c r="A58" s="75"/>
      <c r="B58" s="76"/>
      <c r="C58" s="76"/>
      <c r="D58" s="77"/>
    </row>
    <row r="59" spans="1:4" ht="15.6" customHeight="1" x14ac:dyDescent="0.3">
      <c r="A59" s="481" t="s">
        <v>277</v>
      </c>
      <c r="B59" s="481"/>
      <c r="C59" s="481"/>
      <c r="D59" s="481"/>
    </row>
    <row r="60" spans="1:4" x14ac:dyDescent="0.3">
      <c r="A60" s="61"/>
      <c r="D60" s="29"/>
    </row>
    <row r="61" spans="1:4" ht="12" customHeight="1" x14ac:dyDescent="0.3">
      <c r="A61" s="482" t="s">
        <v>278</v>
      </c>
      <c r="B61" s="489"/>
      <c r="C61" s="489"/>
      <c r="D61" s="490"/>
    </row>
    <row r="62" spans="1:4" ht="12.75" customHeight="1" x14ac:dyDescent="0.3">
      <c r="A62" s="78"/>
      <c r="B62" s="72"/>
      <c r="C62" s="72"/>
      <c r="D62" s="29"/>
    </row>
    <row r="63" spans="1:4" ht="12.75" customHeight="1" x14ac:dyDescent="0.3">
      <c r="A63" s="488" t="s">
        <v>279</v>
      </c>
      <c r="B63" s="479"/>
      <c r="C63" s="479"/>
      <c r="D63" s="29"/>
    </row>
    <row r="64" spans="1:4" ht="12.75" customHeight="1" x14ac:dyDescent="0.3">
      <c r="A64" s="79"/>
      <c r="B64" s="24"/>
      <c r="C64" s="72"/>
      <c r="D64" s="29"/>
    </row>
    <row r="65" spans="1:4" ht="12.75" customHeight="1" x14ac:dyDescent="0.3">
      <c r="A65" s="478" t="s">
        <v>280</v>
      </c>
      <c r="B65" s="479"/>
      <c r="C65" s="479"/>
      <c r="D65" s="480"/>
    </row>
    <row r="66" spans="1:4" x14ac:dyDescent="0.3">
      <c r="A66" s="63"/>
      <c r="B66" s="64"/>
      <c r="C66" s="64"/>
      <c r="D66" s="65"/>
    </row>
  </sheetData>
  <sheetProtection algorithmName="SHA-512" hashValue="5b+kIpWPUDpXDIaLvQP/+qJeam7tIKTa1usAidQc9D5eozEH5FDhIqIV1Wbb1lBYlcUiHM/uOz82bl4O6efgeQ==" saltValue="Y2/CuE9SWiS6ajJPsfFu0Q==" spinCount="100000" sheet="1" objects="1" scenarios="1"/>
  <mergeCells count="19">
    <mergeCell ref="A65:D65"/>
    <mergeCell ref="A39:D39"/>
    <mergeCell ref="A41:D41"/>
    <mergeCell ref="A45:D45"/>
    <mergeCell ref="A49:D49"/>
    <mergeCell ref="A51:B51"/>
    <mergeCell ref="A53:D53"/>
    <mergeCell ref="A55:D55"/>
    <mergeCell ref="A57:D57"/>
    <mergeCell ref="A59:D59"/>
    <mergeCell ref="A61:D61"/>
    <mergeCell ref="A43:D43"/>
    <mergeCell ref="A63:C63"/>
    <mergeCell ref="A35:D35"/>
    <mergeCell ref="A2:D2"/>
    <mergeCell ref="A4:D4"/>
    <mergeCell ref="A18:D18"/>
    <mergeCell ref="A24:D24"/>
    <mergeCell ref="A33:D3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marques xmlns="8e8d2100-5212-4fdd-bb67-ee93435d2012" xsi:nil="true"/>
    <Langue xmlns="8e8d2100-5212-4fdd-bb67-ee93435d2012">Français</Langue>
    <Traduction xmlns="8e8d2100-5212-4fdd-bb67-ee93435d2012"/>
    <Validation xmlns="8e8d2100-5212-4fdd-bb67-ee93435d2012">Validé</Validation>
    <RoutingRuleDescription xmlns="http://schemas.microsoft.com/sharepoint/v3">1</RoutingRuleDescription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DCB26A856F4F04E8DB43856AD9AB7E8" ma:contentTypeVersion="15" ma:contentTypeDescription="Ein neues Dokument erstellen." ma:contentTypeScope="" ma:versionID="5feda0b1c1332f1d2ac9fd19a64b2697">
  <xsd:schema xmlns:xsd="http://www.w3.org/2001/XMLSchema" xmlns:xs="http://www.w3.org/2001/XMLSchema" xmlns:p="http://schemas.microsoft.com/office/2006/metadata/properties" xmlns:ns1="8e8d2100-5212-4fdd-bb67-ee93435d2012" xmlns:ns2="http://schemas.microsoft.com/sharepoint/v3" xmlns:ns3="06da3dd3-d7a3-4825-a2aa-072b57ab532b" targetNamespace="http://schemas.microsoft.com/office/2006/metadata/properties" ma:root="true" ma:fieldsID="c6837a63e4311bd3a10bd9c455581739" ns1:_="" ns2:_="" ns3:_="">
    <xsd:import namespace="8e8d2100-5212-4fdd-bb67-ee93435d2012"/>
    <xsd:import namespace="http://schemas.microsoft.com/sharepoint/v3"/>
    <xsd:import namespace="06da3dd3-d7a3-4825-a2aa-072b57ab532b"/>
    <xsd:element name="properties">
      <xsd:complexType>
        <xsd:sequence>
          <xsd:element name="documentManagement">
            <xsd:complexType>
              <xsd:all>
                <xsd:element ref="ns1:Langue" minOccurs="0"/>
                <xsd:element ref="ns1:Validation" minOccurs="0"/>
                <xsd:element ref="ns1:Traduction"/>
                <xsd:element ref="ns2:RoutingRuleDescription"/>
                <xsd:element ref="ns1:Remarques" minOccurs="0"/>
                <xsd:element ref="ns3:SharedWithUsers" minOccurs="0"/>
                <xsd:element ref="ns3:SharingHintHash" minOccurs="0"/>
                <xsd:element ref="ns3:SharedWithDetails" minOccurs="0"/>
                <xsd:element ref="ns3:LastSharedByUser" minOccurs="0"/>
                <xsd:element ref="ns3:LastSharedByTime" minOccurs="0"/>
                <xsd:element ref="ns1:MediaServiceMetadata" minOccurs="0"/>
                <xsd:element ref="ns1:MediaServiceFastMetadata" minOccurs="0"/>
                <xsd:element ref="ns1:MediaServiceObjectDetectorVersions" minOccurs="0"/>
                <xsd:element ref="ns1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8d2100-5212-4fdd-bb67-ee93435d2012" elementFormDefault="qualified">
    <xsd:import namespace="http://schemas.microsoft.com/office/2006/documentManagement/types"/>
    <xsd:import namespace="http://schemas.microsoft.com/office/infopath/2007/PartnerControls"/>
    <xsd:element name="Langue" ma:index="0" nillable="true" ma:displayName="Langue" ma:default="Français" ma:description="Français&#10;Allemand" ma:format="RadioButtons" ma:internalName="Langue">
      <xsd:simpleType>
        <xsd:restriction base="dms:Choice">
          <xsd:enumeration value="Français"/>
          <xsd:enumeration value="Allemand"/>
        </xsd:restriction>
      </xsd:simpleType>
    </xsd:element>
    <xsd:element name="Validation" ma:index="3" nillable="true" ma:displayName="Validation" ma:default="Validé" ma:format="RadioButtons" ma:internalName="Validation">
      <xsd:simpleType>
        <xsd:restriction base="dms:Choice">
          <xsd:enumeration value="Validé"/>
          <xsd:enumeration value="En traduction"/>
          <xsd:enumeration value="En modification"/>
          <xsd:enumeration value="A supprimer"/>
        </xsd:restriction>
      </xsd:simpleType>
    </xsd:element>
    <xsd:element name="Traduction" ma:index="4" ma:displayName="Traduction" ma:internalName="Traduction">
      <xsd:simpleType>
        <xsd:restriction base="dms:Note">
          <xsd:maxLength value="255"/>
        </xsd:restriction>
      </xsd:simpleType>
    </xsd:element>
    <xsd:element name="Remarques" ma:index="6" nillable="true" ma:displayName="Définition" ma:internalName="Remarques">
      <xsd:simpleType>
        <xsd:restriction base="dms:Note">
          <xsd:maxLength value="255"/>
        </xsd:restriction>
      </xsd:simpleType>
    </xsd:element>
    <xsd:element name="MediaServiceMetadata" ma:index="1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5" ma:displayName="Beschreibung" ma:description="" ma:internalName="RoutingRuleDescript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da3dd3-d7a3-4825-a2aa-072b57ab532b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10" nillable="true" ma:displayName="Freigabehinweishash" ma:internalName="SharingHintHash" ma:readOnly="true">
      <xsd:simpleType>
        <xsd:restriction base="dms:Text"/>
      </xsd:simpleType>
    </xsd:element>
    <xsd:element name="SharedWithDetails" ma:index="11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6" nillable="true" ma:displayName="Zuletzt freigegeben nach Benutz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7" nillable="true" ma:displayName="Zuletzt freigegeben nach Zeitpunkt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Inhaltstyp"/>
        <xsd:element ref="dc:title" minOccurs="0" maxOccurs="1" ma:index="2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F483E4-265B-4970-A4DE-B40DB6700F71}">
  <ds:schemaRefs>
    <ds:schemaRef ds:uri="http://schemas.microsoft.com/office/2006/metadata/properties"/>
    <ds:schemaRef ds:uri="http://schemas.microsoft.com/office/infopath/2007/PartnerControls"/>
    <ds:schemaRef ds:uri="8e8d2100-5212-4fdd-bb67-ee93435d2012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F1C3573B-6CB3-43BA-BABA-F0C7CD95A2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A8C751B-28A6-402F-98DB-1497C9AADAD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Schritt 1</vt:lpstr>
      <vt:lpstr>Schritt 2</vt:lpstr>
      <vt:lpstr>Resultat</vt:lpstr>
      <vt:lpstr>Statistiken</vt:lpstr>
      <vt:lpstr>Hilfe Berechnung Weiterbildung</vt:lpstr>
      <vt:lpstr>Hilfe Veranstaltungen</vt:lpstr>
      <vt:lpstr>Hilfe</vt:lpstr>
      <vt:lpstr>conforme</vt:lpstr>
    </vt:vector>
  </TitlesOfParts>
  <Manager/>
  <Company>Etat du Valais - Staat Wallis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Valerie BRESSOUD-GUERIN</dc:creator>
  <cp:keywords/>
  <dc:description/>
  <cp:lastModifiedBy>Pierre-Henri Parisod</cp:lastModifiedBy>
  <cp:revision/>
  <dcterms:created xsi:type="dcterms:W3CDTF">2021-07-12T08:24:07Z</dcterms:created>
  <dcterms:modified xsi:type="dcterms:W3CDTF">2024-11-19T19:28:29Z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0x0101004DCB26A856F4F04E8DB43856AD9AB7E8</vt:lpwstr>
  </property>
</Properties>
</file>