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embeddings/oleObject1.bin" ContentType="application/vnd.openxmlformats-officedocument.oleObject"/>
  <Override PartName="/xl/embeddings/oleObject2.bin" ContentType="application/vnd.openxmlformats-officedocument.oleObject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18"/>
  <workbookPr/>
  <mc:AlternateContent xmlns:mc="http://schemas.openxmlformats.org/markup-compatibility/2006">
    <mc:Choice Requires="x15">
      <x15ac:absPath xmlns:x15ac="http://schemas.microsoft.com/office/spreadsheetml/2010/11/ac" url="C:\Users\PH\Documents\BiblioValais\Gestion_association\Qualite\"/>
    </mc:Choice>
  </mc:AlternateContent>
  <xr:revisionPtr revIDLastSave="0" documentId="13_ncr:1_{6EA9C9A2-EE66-4847-BEAC-BCCB71F772A2}" xr6:coauthVersionLast="47" xr6:coauthVersionMax="47" xr10:uidLastSave="{00000000-0000-0000-0000-000000000000}"/>
  <bookViews>
    <workbookView xWindow="-108" yWindow="-108" windowWidth="23256" windowHeight="12456" firstSheet="2" activeTab="2" xr2:uid="{00000000-000D-0000-FFFF-FFFF00000000}"/>
  </bookViews>
  <sheets>
    <sheet name="Etape 1" sheetId="1" r:id="rId1"/>
    <sheet name="Etape 2" sheetId="9" r:id="rId2"/>
    <sheet name="Résultat" sheetId="10" r:id="rId3"/>
    <sheet name="Comparaison Statistiques" sheetId="6" r:id="rId4"/>
    <sheet name="Aide Calcul Formations" sheetId="4" r:id="rId5"/>
    <sheet name="Aide Animations" sheetId="11" r:id="rId6"/>
    <sheet name="Aide" sheetId="7" r:id="rId7"/>
  </sheets>
  <definedNames>
    <definedName name="_xlnm._FilterDatabase" localSheetId="5" hidden="1">'Aide Animations'!$A$3:$F$7</definedName>
    <definedName name="_xlnm._FilterDatabase" localSheetId="1" hidden="1">'Etape 2'!$5:$49</definedName>
    <definedName name="conforme">Résultat!$I$40</definedName>
    <definedName name="niveau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5" i="10" l="1"/>
  <c r="G12" i="10"/>
  <c r="E12" i="10"/>
  <c r="A3" i="9"/>
  <c r="G19" i="10"/>
  <c r="E19" i="10"/>
  <c r="F6" i="10"/>
  <c r="E6" i="10"/>
  <c r="D3" i="10"/>
  <c r="G23" i="10"/>
  <c r="E23" i="10"/>
  <c r="G17" i="10"/>
  <c r="H17" i="10" s="1"/>
  <c r="G13" i="10"/>
  <c r="B70" i="6"/>
  <c r="H37" i="10"/>
  <c r="I37" i="10" s="1"/>
  <c r="H38" i="10"/>
  <c r="I38" i="10" s="1"/>
  <c r="I14" i="10"/>
  <c r="D14" i="1"/>
  <c r="D10" i="1"/>
  <c r="G22" i="10"/>
  <c r="G21" i="10"/>
  <c r="H21" i="10" s="1"/>
  <c r="D22" i="10"/>
  <c r="D21" i="10"/>
  <c r="B56" i="10"/>
  <c r="B55" i="10"/>
  <c r="B71" i="6"/>
  <c r="C71" i="6"/>
  <c r="D71" i="6"/>
  <c r="E71" i="6"/>
  <c r="E70" i="6"/>
  <c r="D70" i="6"/>
  <c r="C70" i="6"/>
  <c r="E20" i="10"/>
  <c r="G20" i="10"/>
  <c r="E18" i="10"/>
  <c r="E24" i="10"/>
  <c r="G24" i="10"/>
  <c r="E26" i="10"/>
  <c r="H6" i="10"/>
  <c r="G6" i="10"/>
  <c r="H23" i="10" l="1"/>
  <c r="H20" i="10"/>
  <c r="H24" i="10"/>
  <c r="B6" i="10"/>
  <c r="C16" i="1"/>
  <c r="H13" i="10"/>
  <c r="I13" i="10"/>
  <c r="H19" i="10"/>
  <c r="F31" i="10" l="1"/>
  <c r="E31" i="10"/>
  <c r="D6" i="10"/>
  <c r="E30" i="10"/>
  <c r="B22" i="6"/>
  <c r="C22" i="6"/>
  <c r="D22" i="6"/>
  <c r="E22" i="6"/>
  <c r="G18" i="10"/>
  <c r="H18" i="10" s="1"/>
  <c r="A22" i="6"/>
  <c r="F21" i="6"/>
  <c r="E21" i="6"/>
  <c r="D21" i="6"/>
  <c r="C21" i="6"/>
  <c r="B21" i="6"/>
  <c r="F22" i="6" l="1"/>
  <c r="F56" i="6"/>
  <c r="E56" i="6"/>
  <c r="D56" i="6"/>
  <c r="C56" i="6"/>
  <c r="B56" i="6"/>
  <c r="C5" i="4" l="1"/>
  <c r="C16" i="9" s="1"/>
  <c r="A71" i="6" l="1"/>
  <c r="A70" i="6"/>
  <c r="E57" i="6"/>
  <c r="D57" i="6"/>
  <c r="C57" i="6"/>
  <c r="B57" i="6"/>
  <c r="C56" i="11" l="1"/>
  <c r="C46" i="9" s="1"/>
  <c r="G26" i="10" s="1"/>
  <c r="H26" i="10" s="1"/>
  <c r="C55" i="11"/>
  <c r="C54" i="11"/>
  <c r="C38" i="9" s="1"/>
  <c r="C39" i="9" l="1"/>
  <c r="G27" i="10" s="1"/>
  <c r="G34" i="10"/>
  <c r="F71" i="6" s="1"/>
  <c r="G32" i="10"/>
  <c r="G36" i="10"/>
  <c r="G35" i="10"/>
  <c r="G31" i="10"/>
  <c r="G30" i="10"/>
  <c r="G29" i="10"/>
  <c r="H31" i="10" l="1"/>
  <c r="I31" i="10"/>
  <c r="B9" i="6"/>
  <c r="F69" i="6"/>
  <c r="E69" i="6"/>
  <c r="D69" i="6"/>
  <c r="C69" i="6"/>
  <c r="B69" i="6"/>
  <c r="B88" i="6"/>
  <c r="C88" i="6"/>
  <c r="D88" i="6"/>
  <c r="E88" i="6"/>
  <c r="B87" i="6"/>
  <c r="C87" i="6"/>
  <c r="D87" i="6"/>
  <c r="E87" i="6"/>
  <c r="B41" i="6"/>
  <c r="C41" i="6"/>
  <c r="D41" i="6"/>
  <c r="E41" i="6"/>
  <c r="B40" i="6" l="1"/>
  <c r="C40" i="6"/>
  <c r="D40" i="6"/>
  <c r="E40" i="6"/>
  <c r="E10" i="6"/>
  <c r="D10" i="6"/>
  <c r="C10" i="6"/>
  <c r="B10" i="6"/>
  <c r="G28" i="10"/>
  <c r="G41" i="10"/>
  <c r="H41" i="10" s="1"/>
  <c r="F41" i="6" l="1"/>
  <c r="F86" i="6"/>
  <c r="E86" i="6"/>
  <c r="D86" i="6"/>
  <c r="C86" i="6"/>
  <c r="B86" i="6"/>
  <c r="A88" i="6"/>
  <c r="A87" i="6"/>
  <c r="A10" i="6"/>
  <c r="B8" i="6"/>
  <c r="C8" i="6"/>
  <c r="D8" i="6"/>
  <c r="E8" i="6"/>
  <c r="F8" i="6"/>
  <c r="F39" i="6"/>
  <c r="E39" i="6"/>
  <c r="D39" i="6"/>
  <c r="C39" i="6"/>
  <c r="B39" i="6"/>
  <c r="A57" i="6"/>
  <c r="A41" i="6"/>
  <c r="A40" i="6"/>
  <c r="G25" i="10"/>
  <c r="I25" i="10" s="1"/>
  <c r="E2" i="6"/>
  <c r="D9" i="6"/>
  <c r="C9" i="6"/>
  <c r="E9" i="6"/>
  <c r="A9" i="6"/>
  <c r="F9" i="6" l="1"/>
  <c r="H25" i="10"/>
  <c r="E11" i="10"/>
  <c r="H12" i="10" l="1"/>
  <c r="I12" i="10"/>
  <c r="F88" i="6"/>
  <c r="F5" i="4"/>
  <c r="C15" i="9" s="1"/>
  <c r="G11" i="10" l="1"/>
  <c r="H11" i="10" s="1"/>
  <c r="F2" i="10"/>
  <c r="I11" i="10" l="1"/>
  <c r="F87" i="6"/>
  <c r="C21" i="7" l="1"/>
  <c r="B16" i="7"/>
  <c r="D16" i="7" s="1"/>
  <c r="B15" i="7"/>
  <c r="B14" i="7"/>
  <c r="B13" i="7"/>
  <c r="D13" i="7" s="1"/>
  <c r="B12" i="7"/>
  <c r="D12" i="7" s="1"/>
  <c r="B11" i="7"/>
  <c r="B10" i="7"/>
  <c r="B9" i="7"/>
  <c r="D9" i="7" s="1"/>
  <c r="B8" i="7"/>
  <c r="D8" i="7" s="1"/>
  <c r="B7" i="7"/>
  <c r="C31" i="7" l="1"/>
  <c r="D7" i="7"/>
  <c r="C27" i="7" s="1"/>
  <c r="D10" i="7"/>
  <c r="C10" i="7"/>
  <c r="C11" i="7"/>
  <c r="D11" i="7"/>
  <c r="D14" i="7"/>
  <c r="C14" i="7"/>
  <c r="C15" i="7"/>
  <c r="D15" i="7"/>
  <c r="H22" i="10"/>
  <c r="H28" i="10"/>
  <c r="C6" i="10"/>
  <c r="E27" i="10" s="1"/>
  <c r="C23" i="1"/>
  <c r="C25" i="1" s="1"/>
  <c r="C9" i="7"/>
  <c r="C13" i="7"/>
  <c r="C8" i="7"/>
  <c r="C12" i="7"/>
  <c r="C16" i="7"/>
  <c r="C7" i="7"/>
  <c r="C29" i="7" s="1"/>
  <c r="D23" i="1"/>
  <c r="D25" i="1" s="1"/>
  <c r="F34" i="10" l="1"/>
  <c r="G16" i="10"/>
  <c r="F57" i="6"/>
  <c r="H27" i="10"/>
  <c r="G33" i="10"/>
  <c r="F70" i="6" s="1"/>
  <c r="E34" i="10"/>
  <c r="H16" i="10"/>
  <c r="E36" i="10"/>
  <c r="E35" i="10"/>
  <c r="F10" i="6"/>
  <c r="F40" i="6"/>
  <c r="C33" i="1"/>
  <c r="E29" i="10" s="1"/>
  <c r="C24" i="1"/>
  <c r="C48" i="1" s="1"/>
  <c r="E32" i="10"/>
  <c r="D24" i="1"/>
  <c r="D48" i="1" s="1"/>
  <c r="F32" i="10"/>
  <c r="D33" i="1"/>
  <c r="F29" i="10" s="1"/>
  <c r="E23" i="1"/>
  <c r="E25" i="1" s="1"/>
  <c r="I29" i="10" l="1"/>
  <c r="H29" i="10"/>
  <c r="I34" i="10"/>
  <c r="H34" i="10"/>
  <c r="I33" i="10"/>
  <c r="H33" i="10"/>
  <c r="I35" i="10"/>
  <c r="H35" i="10"/>
  <c r="H36" i="10"/>
  <c r="I36" i="10"/>
  <c r="I30" i="10"/>
  <c r="H30" i="10"/>
  <c r="H32" i="10"/>
  <c r="E24" i="1"/>
  <c r="E48" i="1" s="1"/>
  <c r="E33" i="1"/>
  <c r="I39" i="10" l="1"/>
  <c r="I40" i="10" s="1"/>
  <c r="B106" i="6"/>
  <c r="B105" i="6"/>
  <c r="B107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Eveline GIGER</author>
    <author>Collaborateur-trice BVW</author>
  </authors>
  <commentList>
    <comment ref="C15" authorId="0" shapeId="0" xr:uid="{00000000-0006-0000-0100-000001000000}">
      <text>
        <r>
          <rPr>
            <sz val="9"/>
            <color indexed="81"/>
            <rFont val="Segoe UI"/>
            <family val="2"/>
          </rPr>
          <t>Remplir l'onglet "Aide Calcule Formation" ou supprimer et remplir manuellement</t>
        </r>
      </text>
    </comment>
    <comment ref="C16" authorId="0" shapeId="0" xr:uid="{00000000-0006-0000-0100-000002000000}">
      <text>
        <r>
          <rPr>
            <sz val="9"/>
            <color indexed="81"/>
            <rFont val="Segoe UI"/>
            <family val="2"/>
          </rPr>
          <t>Remplir l'onglet "Aide Calcule Formation" ou supprimer et remplir manuellement</t>
        </r>
      </text>
    </comment>
    <comment ref="C18" authorId="1" shapeId="0" xr:uid="{42AD9249-65DB-494B-A130-E6DD0D1D05AC}">
      <text>
        <r>
          <rPr>
            <sz val="11"/>
            <color theme="1"/>
            <rFont val="Calibri"/>
            <family val="2"/>
            <scheme val="minor"/>
          </rPr>
          <t>Entrer les heures en nombre décimal (ex : une heure trente = 1,5). Ne pas utiliser de symbole comme ":".</t>
        </r>
      </text>
    </comment>
    <comment ref="C38" authorId="0" shapeId="0" xr:uid="{00000000-0006-0000-0100-000003000000}">
      <text>
        <r>
          <rPr>
            <sz val="9"/>
            <color indexed="81"/>
            <rFont val="Segoe UI"/>
            <family val="2"/>
          </rPr>
          <t>Rempir l'onglet "Aide Animations" ou supprimer et remplir manuellement</t>
        </r>
      </text>
    </comment>
    <comment ref="C39" authorId="0" shapeId="0" xr:uid="{00000000-0006-0000-0100-000004000000}">
      <text>
        <r>
          <rPr>
            <sz val="9"/>
            <color indexed="81"/>
            <rFont val="Segoe UI"/>
            <family val="2"/>
          </rPr>
          <t>Remplir l'onglet "Aide Animations" ou supprimer et remplir manuellement</t>
        </r>
      </text>
    </comment>
    <comment ref="C46" authorId="0" shapeId="0" xr:uid="{00000000-0006-0000-0100-000005000000}">
      <text>
        <r>
          <rPr>
            <sz val="9"/>
            <color indexed="81"/>
            <rFont val="Segoe UI"/>
            <family val="2"/>
          </rPr>
          <t>Remplir l'onglet "Aide Animations" ou supprimer et remplir manuellement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PH</author>
    <author>Valerie BRESSOUD-GUERIN</author>
    <author>Collaborateur-trice BVW</author>
  </authors>
  <commentList>
    <comment ref="D14" authorId="0" shapeId="0" xr:uid="{178C9C5D-F1F5-4FEC-A8EB-097DD59889A6}">
      <text>
        <r>
          <rPr>
            <b/>
            <sz val="9"/>
            <color indexed="81"/>
            <rFont val="Tahoma"/>
            <charset val="1"/>
          </rPr>
          <t>Saisir manuellement en H14 si l'objectif est atteint ou non atteint.</t>
        </r>
      </text>
    </comment>
    <comment ref="D15" authorId="0" shapeId="0" xr:uid="{71B56DA9-2469-45B3-A195-05EE8C2EF676}">
      <text>
        <r>
          <rPr>
            <b/>
            <sz val="9"/>
            <color indexed="81"/>
            <rFont val="Tahoma"/>
            <charset val="1"/>
          </rPr>
          <t>Saisir manuellement en H15 si l'objectif est atteint ou non atteint.</t>
        </r>
      </text>
    </comment>
    <comment ref="E18" authorId="1" shapeId="0" xr:uid="{00000000-0006-0000-0200-000001000000}">
      <text>
        <r>
          <rPr>
            <b/>
            <sz val="9"/>
            <color indexed="81"/>
            <rFont val="Tahoma"/>
            <family val="2"/>
          </rPr>
          <t>Valerie BRESSOUD-GUERIN:</t>
        </r>
        <r>
          <rPr>
            <sz val="9"/>
            <color indexed="81"/>
            <rFont val="Tahoma"/>
            <family val="2"/>
          </rPr>
          <t xml:space="preserve">
min 1x offre en collection
</t>
        </r>
      </text>
    </comment>
    <comment ref="E19" authorId="1" shapeId="0" xr:uid="{00000000-0006-0000-0200-000002000000}">
      <text>
        <r>
          <rPr>
            <b/>
            <sz val="9"/>
            <color indexed="81"/>
            <rFont val="Tahoma"/>
            <family val="2"/>
          </rPr>
          <t>Valerie BRESSOUD-GUERIN:</t>
        </r>
        <r>
          <rPr>
            <sz val="9"/>
            <color indexed="81"/>
            <rFont val="Tahoma"/>
            <family val="2"/>
          </rPr>
          <t xml:space="preserve">
au minim = à l'offre min</t>
        </r>
      </text>
    </comment>
    <comment ref="E20" authorId="1" shapeId="0" xr:uid="{00000000-0006-0000-0200-000003000000}">
      <text>
        <r>
          <rPr>
            <b/>
            <sz val="9"/>
            <color indexed="81"/>
            <rFont val="Tahoma"/>
            <family val="2"/>
          </rPr>
          <t>Valerie BRESSOUD-GUERIN:</t>
        </r>
        <r>
          <rPr>
            <sz val="9"/>
            <color indexed="81"/>
            <rFont val="Tahoma"/>
            <family val="2"/>
          </rPr>
          <t xml:space="preserve">
correspond au nombre d'utilisateur actif
</t>
        </r>
      </text>
    </comment>
    <comment ref="E23" authorId="1" shapeId="0" xr:uid="{00000000-0006-0000-0200-000004000000}">
      <text>
        <r>
          <rPr>
            <b/>
            <sz val="9"/>
            <color indexed="81"/>
            <rFont val="Tahoma"/>
            <family val="2"/>
          </rPr>
          <t>Valerie BRESSOUD-GUERIN:</t>
        </r>
        <r>
          <rPr>
            <sz val="9"/>
            <color indexed="81"/>
            <rFont val="Tahoma"/>
            <family val="2"/>
          </rPr>
          <t xml:space="preserve">
2% de la collection au minimum
</t>
        </r>
      </text>
    </comment>
    <comment ref="E26" authorId="2" shapeId="0" xr:uid="{4FB6718F-84B1-4797-963F-2391C4810238}">
      <text>
        <r>
          <rPr>
            <sz val="11"/>
            <color theme="1"/>
            <rFont val="Calibri"/>
            <family val="2"/>
            <scheme val="minor"/>
          </rPr>
          <t>Valerie BRESSOUD-GUERIN:
nbre utilisateurs actifs divisés par 10 = 10% au minimum</t>
        </r>
      </text>
    </comment>
    <comment ref="E28" authorId="1" shapeId="0" xr:uid="{00000000-0006-0000-0200-000006000000}">
      <text>
        <r>
          <rPr>
            <b/>
            <sz val="9"/>
            <color indexed="81"/>
            <rFont val="Tahoma"/>
            <family val="2"/>
          </rPr>
          <t>Valerie BRESSOUD-GUERIN:</t>
        </r>
        <r>
          <rPr>
            <sz val="9"/>
            <color indexed="81"/>
            <rFont val="Tahoma"/>
            <family val="2"/>
          </rPr>
          <t xml:space="preserve">
au min 2 heures par sem (15' par demi-journée, récréation = 2.25 h).</t>
        </r>
      </text>
    </comment>
  </commentList>
</comments>
</file>

<file path=xl/sharedStrings.xml><?xml version="1.0" encoding="utf-8"?>
<sst xmlns="http://schemas.openxmlformats.org/spreadsheetml/2006/main" count="395" uniqueCount="292">
  <si>
    <t>Processus  :</t>
  </si>
  <si>
    <t>B1</t>
  </si>
  <si>
    <t>Typ de doc:</t>
  </si>
  <si>
    <t>RES</t>
  </si>
  <si>
    <t>Titre :</t>
  </si>
  <si>
    <t>Date :</t>
  </si>
  <si>
    <t>Rédacteur/trice :</t>
  </si>
  <si>
    <t>Etape 1 : Population desservie et normes recommandées</t>
  </si>
  <si>
    <t>Population desservie</t>
  </si>
  <si>
    <t>Sources d'information</t>
  </si>
  <si>
    <r>
      <rPr>
        <b/>
        <sz val="10"/>
        <rFont val="Arial"/>
        <family val="2"/>
      </rPr>
      <t>Type de la bibliothèque</t>
    </r>
    <r>
      <rPr>
        <sz val="8"/>
        <rFont val="Arial"/>
        <family val="2"/>
      </rPr>
      <t xml:space="preserve"> (à sélectionner)</t>
    </r>
  </si>
  <si>
    <t>Bibliothèque communale/intercommunale et scolaire</t>
  </si>
  <si>
    <t>STATPOP</t>
  </si>
  <si>
    <t>Population de la commune</t>
  </si>
  <si>
    <t>Population d'autres communes desservies</t>
  </si>
  <si>
    <t>Total Population desservie</t>
  </si>
  <si>
    <t>Effectifs de la scolarité obligatoire par commune</t>
  </si>
  <si>
    <t>Elèves en classes enfantines dans la commune</t>
  </si>
  <si>
    <t>Elèves en classes primaires dans la commune</t>
  </si>
  <si>
    <t>Elèves en classe CO dans la commune</t>
  </si>
  <si>
    <t>Total Population scolaire desservie</t>
  </si>
  <si>
    <r>
      <t xml:space="preserve">Normes recommandées </t>
    </r>
    <r>
      <rPr>
        <b/>
        <sz val="8"/>
        <color indexed="10"/>
        <rFont val="Arial"/>
        <family val="2"/>
      </rPr>
      <t>(ne pas remplir - calcul automatique)</t>
    </r>
  </si>
  <si>
    <t>Niveau de la bibliothèque</t>
  </si>
  <si>
    <t>Niveau 1</t>
  </si>
  <si>
    <t>moins de 1'000 habitants | moins de 100 élèves (bib. scolaires)</t>
  </si>
  <si>
    <t>Niveau 2</t>
  </si>
  <si>
    <t>entre 1'001 et 5'000 habitants | entre 101 et 500 élèves (bib. scolaires)</t>
  </si>
  <si>
    <t>Niveau 3</t>
  </si>
  <si>
    <t>entre 5'001 et 10'000 habitants | entre 501 et 1'000 élèves (bib. scolaires)</t>
  </si>
  <si>
    <t>Niveau 4</t>
  </si>
  <si>
    <t>plus de 10'001 habitants | plus de 1'001 élèves (bib. scolaires)</t>
  </si>
  <si>
    <t>Niveau 5</t>
  </si>
  <si>
    <t>bibliothèque régionale desservant des bassins de plus de 10'001 habitants</t>
  </si>
  <si>
    <t>Infrastructure</t>
  </si>
  <si>
    <t>Minimum</t>
  </si>
  <si>
    <t>Maximum</t>
  </si>
  <si>
    <t>Moyenne</t>
  </si>
  <si>
    <t>Collections (art. 17) :</t>
  </si>
  <si>
    <t>Renouvellement annuel (art. 19) :</t>
  </si>
  <si>
    <t>Surface (art. 16) :</t>
  </si>
  <si>
    <t>Ouverture hebdomadaire au public (art. 24)</t>
  </si>
  <si>
    <t>Heures minimales par semaine</t>
  </si>
  <si>
    <t>Nbre jours minimaux par semaine</t>
  </si>
  <si>
    <t>Temps de travail hebdomadaire</t>
  </si>
  <si>
    <t>Temps de travail hebdomadaire (art. 20, dir.2004) :</t>
  </si>
  <si>
    <t>Le temps de travail hebdomadaire consacré à la gestion de la bibliothèque est d’au moins 5 heures de travail pour 1'000 documents du stock minimal de la collection recommandée.</t>
  </si>
  <si>
    <t xml:space="preserve">Taux de travail du responsable (art. 29) : </t>
  </si>
  <si>
    <t>Formation du responsable (art. 28)</t>
  </si>
  <si>
    <t xml:space="preserve">Cours ad hoc </t>
  </si>
  <si>
    <t>Cours de base Bibliosuisse/CLP</t>
  </si>
  <si>
    <t>Agent ID</t>
  </si>
  <si>
    <t>Spécialiste ID</t>
  </si>
  <si>
    <t>Crédit d'acquisition annuel</t>
  </si>
  <si>
    <t>Prix d'achat 1 document</t>
  </si>
  <si>
    <t>Etape 2 : Données pour la statistique OFS, TdB et BVR</t>
  </si>
  <si>
    <t>Utilisation</t>
  </si>
  <si>
    <t>Questions</t>
  </si>
  <si>
    <t>Données à remplir</t>
  </si>
  <si>
    <t>OFS &gt; L</t>
  </si>
  <si>
    <t>Nombre total de bibliothèques (principale, filiales et bibliobus)</t>
  </si>
  <si>
    <t>PUBLIC</t>
  </si>
  <si>
    <t>OFS &gt; V1</t>
  </si>
  <si>
    <r>
      <t xml:space="preserve">Nombre d'entrées physiques </t>
    </r>
    <r>
      <rPr>
        <i/>
        <sz val="10"/>
        <rFont val="Arial"/>
        <family val="2"/>
      </rPr>
      <t xml:space="preserve">(nombre de visites : </t>
    </r>
    <r>
      <rPr>
        <i/>
        <u/>
        <sz val="10"/>
        <rFont val="Arial"/>
        <family val="2"/>
      </rPr>
      <t>diviser le chiffre du compteur par 2</t>
    </r>
    <r>
      <rPr>
        <i/>
        <sz val="10"/>
        <rFont val="Arial"/>
        <family val="2"/>
      </rPr>
      <t xml:space="preserve"> / ou estimation des visites mais pas uniquement les prêts)</t>
    </r>
  </si>
  <si>
    <t>OFS &gt; V2</t>
  </si>
  <si>
    <t>Nombre d'utilisateurs-trices actifs-ves (nombre total de personnes sur l'année écoulée qui ont emprunté au moins 1 document)</t>
  </si>
  <si>
    <t>PERSONNEL</t>
  </si>
  <si>
    <t>OFS &gt; V3</t>
  </si>
  <si>
    <r>
      <t xml:space="preserve">Nombre de collaborateurs-trices salarié-e-s </t>
    </r>
    <r>
      <rPr>
        <sz val="10"/>
        <color rgb="FFFF0000"/>
        <rFont val="Arial"/>
        <family val="2"/>
      </rPr>
      <t>(y compris la personne responsable)</t>
    </r>
  </si>
  <si>
    <t>OFS &gt; V4</t>
  </si>
  <si>
    <r>
      <t xml:space="preserve">Nombre de collaborateurs-trices salarié-e-s en EPT (EPT=convertis en postes à 100%)
</t>
    </r>
    <r>
      <rPr>
        <sz val="9"/>
        <rFont val="Arial"/>
        <family val="2"/>
      </rPr>
      <t>Exemple : un poste à 30% = 0.3, un poste à 50% = 0.5, additionner les chiffres et cela donne l'EPT = 0.8</t>
    </r>
  </si>
  <si>
    <t>BVE &gt; Dir</t>
  </si>
  <si>
    <r>
      <rPr>
        <sz val="10"/>
        <rFont val="Wingdings"/>
        <charset val="2"/>
      </rPr>
      <t xml:space="preserve">à </t>
    </r>
    <r>
      <rPr>
        <sz val="10"/>
        <rFont val="Arial"/>
        <family val="2"/>
      </rPr>
      <t xml:space="preserve">dont taux de travail de la personne responsable (en %)
</t>
    </r>
    <r>
      <rPr>
        <sz val="8"/>
        <color indexed="10"/>
        <rFont val="Arial"/>
        <family val="2"/>
      </rPr>
      <t>Pour calculer les pourcentages des postes voir l'onglet "Aide"</t>
    </r>
  </si>
  <si>
    <t>Niveau de formation de la personne responsable</t>
  </si>
  <si>
    <t>OFS &gt; V5</t>
  </si>
  <si>
    <t>Nombre de personnes travaillant bénévolement</t>
  </si>
  <si>
    <t>BVE &gt; Ind</t>
  </si>
  <si>
    <r>
      <t xml:space="preserve">Nombre d'heures de formation suivi par le responsable
</t>
    </r>
    <r>
      <rPr>
        <sz val="8"/>
        <color rgb="FFFF0000"/>
        <rFont val="Arial"/>
        <family val="2"/>
      </rPr>
      <t>Pour calculer voir l'onglet "Aide calcule formation"</t>
    </r>
  </si>
  <si>
    <r>
      <t>Nombre total de formation suivie par les collaborateurs (si deux collaborateurs suivent la même formation compter 2)</t>
    </r>
    <r>
      <rPr>
        <sz val="10"/>
        <color rgb="FFFF0000"/>
        <rFont val="Arial"/>
        <family val="2"/>
      </rPr>
      <t xml:space="preserve">
</t>
    </r>
    <r>
      <rPr>
        <sz val="8"/>
        <color rgb="FFFF0000"/>
        <rFont val="Arial"/>
        <family val="2"/>
      </rPr>
      <t>Pour calculer voir l'onglet "Aide calcule formation".</t>
    </r>
  </si>
  <si>
    <t>ACCESSIBILITE</t>
  </si>
  <si>
    <t>OFS &gt; V6</t>
  </si>
  <si>
    <t>Nombre d’heures d'ouverture par semaine</t>
  </si>
  <si>
    <t>OFS &gt; V7</t>
  </si>
  <si>
    <t>Nombre de jours d'ouverture par année</t>
  </si>
  <si>
    <t xml:space="preserve">Nombre de jours d'ouverture hebdomadaire </t>
  </si>
  <si>
    <t>BVE &gt; Ind. Ecole</t>
  </si>
  <si>
    <t>Nombre d'heures d'ouverture par année destinées aux classes (en dehors des ouvertures régulières)</t>
  </si>
  <si>
    <t>DEPENSES</t>
  </si>
  <si>
    <t>OFS &gt; V8</t>
  </si>
  <si>
    <t>Total des dépenses courantes</t>
  </si>
  <si>
    <t>OFS &gt; V9</t>
  </si>
  <si>
    <r>
      <t xml:space="preserve"> à</t>
    </r>
    <r>
      <rPr>
        <sz val="10"/>
        <rFont val="Arial"/>
        <family val="2"/>
      </rPr>
      <t>dont charges de personnel (part de V8)</t>
    </r>
  </si>
  <si>
    <t>OFS &gt; V10</t>
  </si>
  <si>
    <t>Dépenses des médias (part de V8)</t>
  </si>
  <si>
    <t>OFS &gt; V11</t>
  </si>
  <si>
    <r>
      <rPr>
        <sz val="10"/>
        <rFont val="Wingdings"/>
        <charset val="2"/>
      </rPr>
      <t xml:space="preserve"> à</t>
    </r>
    <r>
      <rPr>
        <sz val="10"/>
        <rFont val="Arial"/>
        <family val="2"/>
      </rPr>
      <t xml:space="preserve">dont dépenses pour des médias électroniques </t>
    </r>
    <r>
      <rPr>
        <sz val="10"/>
        <color rgb="FFFF0000"/>
        <rFont val="Arial"/>
        <family val="2"/>
      </rPr>
      <t xml:space="preserve">(sans DVD/CD)                  </t>
    </r>
    <r>
      <rPr>
        <sz val="10"/>
        <rFont val="Arial"/>
        <family val="2"/>
      </rPr>
      <t>(part de V10)</t>
    </r>
  </si>
  <si>
    <t>OFFRE</t>
  </si>
  <si>
    <t>OFS &gt; V12</t>
  </si>
  <si>
    <t>Nombre d'unités physiques du fonds</t>
  </si>
  <si>
    <t>OFS &gt; V13</t>
  </si>
  <si>
    <r>
      <t xml:space="preserve"> à</t>
    </r>
    <r>
      <rPr>
        <sz val="10"/>
        <rFont val="Arial"/>
        <family val="2"/>
      </rPr>
      <t xml:space="preserve">dont imprimés (nombre d’unités physiques) </t>
    </r>
  </si>
  <si>
    <t>OFS &gt; V14</t>
  </si>
  <si>
    <t>Nombre d'e-books (titres)</t>
  </si>
  <si>
    <t>OFS &gt; V15</t>
  </si>
  <si>
    <r>
      <t>Nombre de médias électroniques audiovisuels</t>
    </r>
    <r>
      <rPr>
        <sz val="10"/>
        <color rgb="FFFF0000"/>
        <rFont val="Arial"/>
        <family val="2"/>
      </rPr>
      <t xml:space="preserve"> (titres, sans CD/ DVD, sans abo</t>
    </r>
    <r>
      <rPr>
        <sz val="10"/>
        <rFont val="Arial"/>
        <family val="2"/>
      </rPr>
      <t>)</t>
    </r>
  </si>
  <si>
    <t>OFS &gt; V16</t>
  </si>
  <si>
    <t>Nombre de journaux et périodiques élecroniques (titres)</t>
  </si>
  <si>
    <t>OFS &gt; V17</t>
  </si>
  <si>
    <t>Nombre de banques de données</t>
  </si>
  <si>
    <t>OFS &gt; V18</t>
  </si>
  <si>
    <t>Autres médias électroniques</t>
  </si>
  <si>
    <t>OFS &gt; V19</t>
  </si>
  <si>
    <r>
      <t xml:space="preserve">Nombre de places de travail </t>
    </r>
    <r>
      <rPr>
        <sz val="10"/>
        <color rgb="FFFF0000"/>
        <rFont val="Arial"/>
        <family val="2"/>
      </rPr>
      <t>(y compris places informatisées et OPAC)</t>
    </r>
  </si>
  <si>
    <t xml:space="preserve">Accroissement du nombre de documents </t>
  </si>
  <si>
    <t>Documents éliminés (nombre d’unités physiques)</t>
  </si>
  <si>
    <t>OFS &gt; V20</t>
  </si>
  <si>
    <t>Nombre de manifestations, visites guidées, cours et formation</t>
  </si>
  <si>
    <r>
      <rPr>
        <sz val="10"/>
        <rFont val="Wingdings"/>
        <charset val="2"/>
      </rPr>
      <t xml:space="preserve"> à</t>
    </r>
    <r>
      <rPr>
        <sz val="10"/>
        <rFont val="Arial"/>
        <family val="2"/>
      </rPr>
      <t>dont manifestations pour les classes (visites guidées,
      animations, formations / sans comper les passages d'une 
      classe pour le prêt)</t>
    </r>
  </si>
  <si>
    <t>UTILISATION</t>
  </si>
  <si>
    <t>OFS &gt; V21</t>
  </si>
  <si>
    <t>Nombre de prêts de médias physiques</t>
  </si>
  <si>
    <t>OFS &gt; V22</t>
  </si>
  <si>
    <t>Utilisation des E-books (unique titel requests)</t>
  </si>
  <si>
    <t>OFS &gt; V23</t>
  </si>
  <si>
    <t>Utilisation des médias électroniques audiovisuels (item request)</t>
  </si>
  <si>
    <t>OFS &gt; V24</t>
  </si>
  <si>
    <t>Utilisation des journaux et périodiques électroniques (unique item requests)</t>
  </si>
  <si>
    <t>OFS &gt; V25</t>
  </si>
  <si>
    <t>Utilisation des banques de données (searches regular)</t>
  </si>
  <si>
    <t>OFS &gt; V26</t>
  </si>
  <si>
    <t>Nombre de participant-e-s aux manifestations, visites guidées, cours et formations</t>
  </si>
  <si>
    <t>LOGISTIQUE</t>
  </si>
  <si>
    <r>
      <t xml:space="preserve">Score de la CKL logistique
</t>
    </r>
    <r>
      <rPr>
        <sz val="8"/>
        <color rgb="FFFF0000"/>
        <rFont val="Arial"/>
        <family val="2"/>
      </rPr>
      <t>Remplir la CKL Logistique</t>
    </r>
  </si>
  <si>
    <t>Surface d’exploitation (en m²)</t>
  </si>
  <si>
    <r>
      <rPr>
        <sz val="10"/>
        <color rgb="FF000000"/>
        <rFont val="Arial"/>
      </rPr>
      <t xml:space="preserve">Nombre d'actions AGENDA 2030
</t>
    </r>
    <r>
      <rPr>
        <sz val="8"/>
        <color rgb="FFFF0000"/>
        <rFont val="Arial"/>
      </rPr>
      <t>Qui protège les ressources naturelles ou la biodiversité, qui lutte contre l'exclusion ou promeut la sante et la sécurité. Voir PDF Agenda 2030</t>
    </r>
  </si>
  <si>
    <t>COOPERATION</t>
  </si>
  <si>
    <r>
      <t xml:space="preserve">Nombre de notices cataloguées </t>
    </r>
    <r>
      <rPr>
        <sz val="10"/>
        <color rgb="FFFF0000"/>
        <rFont val="Arial"/>
        <family val="2"/>
      </rPr>
      <t>sans avoir été copiés ailleurs</t>
    </r>
  </si>
  <si>
    <t>Nombre total de prêts envoyés à d'autres bibliothèques valaisannes (indiquer 0 si pas de PEB)</t>
  </si>
  <si>
    <t>Nombre total de prêts provenant d'autres bibliothèques valaisannes (indiquer 0 si pas de PEB)</t>
  </si>
  <si>
    <t>Tableau de bord</t>
  </si>
  <si>
    <t>Processus</t>
  </si>
  <si>
    <r>
      <t>Type de document :</t>
    </r>
    <r>
      <rPr>
        <sz val="10"/>
        <rFont val="Arial"/>
        <family val="2"/>
      </rPr>
      <t xml:space="preserve"> RES</t>
    </r>
  </si>
  <si>
    <t>Population</t>
  </si>
  <si>
    <t>Elèves</t>
  </si>
  <si>
    <t>Niveau</t>
  </si>
  <si>
    <t>Utilisateurs</t>
  </si>
  <si>
    <t>Nbre coll. salariés</t>
  </si>
  <si>
    <t>Nbre EPT salariés</t>
  </si>
  <si>
    <t>Nbre bénévoles</t>
  </si>
  <si>
    <t>Indicateur</t>
  </si>
  <si>
    <t>année :</t>
  </si>
  <si>
    <t xml:space="preserve">Certification qualité </t>
  </si>
  <si>
    <t>Source</t>
  </si>
  <si>
    <t>Cible</t>
  </si>
  <si>
    <t>Valeur réelle</t>
  </si>
  <si>
    <t>degré de réussite</t>
  </si>
  <si>
    <t>min.</t>
  </si>
  <si>
    <t>max</t>
  </si>
  <si>
    <t>Objectif BVE</t>
  </si>
  <si>
    <t>Nombre d'heures de formation suivie par la/le responsable</t>
  </si>
  <si>
    <t xml:space="preserve"> </t>
  </si>
  <si>
    <t>Nombre de formations suivies par collaborateur-trice</t>
  </si>
  <si>
    <t>B2</t>
  </si>
  <si>
    <t>Nombre d'actions Agenda 2030</t>
  </si>
  <si>
    <t>Promotion des plateformes d'apprentissage des langues</t>
  </si>
  <si>
    <t>non atteint</t>
  </si>
  <si>
    <t>Présence de sa bibliothèque lors de cérémonies et d'évènements culturels et/ou officiels</t>
  </si>
  <si>
    <t>Indicateur sec.</t>
  </si>
  <si>
    <t>B3</t>
  </si>
  <si>
    <t>Taux de désherbage</t>
  </si>
  <si>
    <t>B4</t>
  </si>
  <si>
    <t>Taux de rotation des collections</t>
  </si>
  <si>
    <t>Indicateur oblig.</t>
  </si>
  <si>
    <t>Nombre de prêt (médias physiques) par année</t>
  </si>
  <si>
    <t>Nombre de prêt (électroniques) par année</t>
  </si>
  <si>
    <t>Nombre d'entrées physiques</t>
  </si>
  <si>
    <t xml:space="preserve">Nombre de PEB provenant d'autres bibliothèques VS </t>
  </si>
  <si>
    <t>Nombre de PEB envoyés à d'autres bibliothèques VS</t>
  </si>
  <si>
    <t>Indicateur oblig./objectif et dir</t>
  </si>
  <si>
    <t>B5</t>
  </si>
  <si>
    <t>Nombre de manifestations, visites guidées, cours et formations</t>
  </si>
  <si>
    <t>Nombre de participants aux manifestations, visites, …</t>
  </si>
  <si>
    <t>Indicateur Ecole</t>
  </si>
  <si>
    <t xml:space="preserve">Nombre de manifestations pour les classes </t>
  </si>
  <si>
    <t>Heures d'ouverture/an destinées aux classes en dehors des ouvertures régulières</t>
  </si>
  <si>
    <t>Dir 2004, Art 20</t>
  </si>
  <si>
    <t>Dir 2013, Art. 29</t>
  </si>
  <si>
    <t>Taux de travail du/de la responsable</t>
  </si>
  <si>
    <t>Dir 2013, Art. 28</t>
  </si>
  <si>
    <t>Niveau de formation du/de la responsable</t>
  </si>
  <si>
    <t>Dir 2013, Art. 16</t>
  </si>
  <si>
    <t>Surface de la bibliothèque</t>
  </si>
  <si>
    <t>Dir 2013, Art. 19</t>
  </si>
  <si>
    <t>Taux de renouvellement des collections</t>
  </si>
  <si>
    <t>Dir 2013, Art. 17</t>
  </si>
  <si>
    <t>Taille de la collection physique</t>
  </si>
  <si>
    <t>Dir 2013, Art. 24</t>
  </si>
  <si>
    <t>Jours d'ouverture hebdomadaire au public</t>
  </si>
  <si>
    <t>Heures d'ouverture hebdomadaire</t>
  </si>
  <si>
    <t>BVE</t>
  </si>
  <si>
    <t>Revue de direction - envoyée à BVW</t>
  </si>
  <si>
    <t>oui</t>
  </si>
  <si>
    <t>à saisir oui/non-&gt;</t>
  </si>
  <si>
    <t>Outil statistique</t>
  </si>
  <si>
    <t>non</t>
  </si>
  <si>
    <t>Résultat avant confirmation réponse questionnaire OFS</t>
  </si>
  <si>
    <t>​Score de la check-list logistique</t>
  </si>
  <si>
    <t>sondage tous les x ans</t>
  </si>
  <si>
    <t>Procédure :    1.</t>
  </si>
  <si>
    <r>
      <t xml:space="preserve">Remplir les </t>
    </r>
    <r>
      <rPr>
        <b/>
        <sz val="10"/>
        <rFont val="Arial"/>
        <family val="2"/>
      </rPr>
      <t>étapes 1 et 2</t>
    </r>
    <r>
      <rPr>
        <sz val="10"/>
        <rFont val="Arial"/>
        <family val="2"/>
      </rPr>
      <t xml:space="preserve">. Pour les </t>
    </r>
    <r>
      <rPr>
        <b/>
        <sz val="10"/>
        <rFont val="Arial"/>
        <family val="2"/>
      </rPr>
      <t>indicateurs "Formations"</t>
    </r>
    <r>
      <rPr>
        <sz val="10"/>
        <rFont val="Arial"/>
        <family val="2"/>
      </rPr>
      <t xml:space="preserve"> (C15, C16) et </t>
    </r>
    <r>
      <rPr>
        <b/>
        <sz val="10"/>
        <rFont val="Arial"/>
        <family val="2"/>
      </rPr>
      <t>"Animations"</t>
    </r>
    <r>
      <rPr>
        <sz val="10"/>
        <rFont val="Arial"/>
        <family val="2"/>
      </rPr>
      <t xml:space="preserve"> (C38, C39, C46) soit remplir des onglets "Aide Calcul Formations" et "Aide Animations" soit insérer les résultats manuellement. </t>
    </r>
  </si>
  <si>
    <t>2.</t>
  </si>
  <si>
    <r>
      <t xml:space="preserve">Inscrire les valeurs réelles obtenues </t>
    </r>
    <r>
      <rPr>
        <b/>
        <sz val="10"/>
        <rFont val="Arial"/>
        <family val="2"/>
      </rPr>
      <t>les années précédentes</t>
    </r>
    <r>
      <rPr>
        <sz val="10"/>
        <rFont val="Arial"/>
        <family val="2"/>
      </rPr>
      <t xml:space="preserve"> des anciens outils statistiques dans l'onglet "Résultat"</t>
    </r>
  </si>
  <si>
    <t>3.</t>
  </si>
  <si>
    <t xml:space="preserve">Si un des objectifs n'est pas atteint, une couleur rouge s'affiche. Justifiez cet écart dans le rapport d'activité </t>
  </si>
  <si>
    <t>4.</t>
  </si>
  <si>
    <r>
      <t>L'onglet "</t>
    </r>
    <r>
      <rPr>
        <b/>
        <sz val="10"/>
        <rFont val="Arial"/>
        <family val="2"/>
      </rPr>
      <t>Statistique</t>
    </r>
    <r>
      <rPr>
        <sz val="10"/>
        <rFont val="Arial"/>
        <family val="2"/>
      </rPr>
      <t>" vous permet d'observer l'évolution des principaux indicateurs dans le temps.</t>
    </r>
  </si>
  <si>
    <t>Abbréviations</t>
  </si>
  <si>
    <t>Dir 2013</t>
  </si>
  <si>
    <t>Directives bibliothèques communales et scolaires 2013</t>
  </si>
  <si>
    <t>OFS</t>
  </si>
  <si>
    <t>Office fédéral de la statistique</t>
  </si>
  <si>
    <t>BiblioValais Excellence</t>
  </si>
  <si>
    <t>oblig.</t>
  </si>
  <si>
    <t>obligatoire</t>
  </si>
  <si>
    <t>sec.</t>
  </si>
  <si>
    <t>secondaire</t>
  </si>
  <si>
    <t>Statistiques</t>
  </si>
  <si>
    <t>Processus :</t>
  </si>
  <si>
    <t xml:space="preserve">Date : </t>
  </si>
  <si>
    <t xml:space="preserve">Rédacteur/trice : </t>
  </si>
  <si>
    <t>Les chiffres pour ces comparaisons doivent être complétés dans l'onglet "Résultat"</t>
  </si>
  <si>
    <t>Animations</t>
  </si>
  <si>
    <t>ajouter nombre de prêt médias électroniques?</t>
  </si>
  <si>
    <t>Collections</t>
  </si>
  <si>
    <t>à modifier sommes - raccrocher à résultats, mais pas autoriation :-)</t>
  </si>
  <si>
    <t>Formation</t>
  </si>
  <si>
    <t>Indicateurs atteints</t>
  </si>
  <si>
    <t>Indicateurs non atteints</t>
  </si>
  <si>
    <t>Indicateurs maximum dépassé</t>
  </si>
  <si>
    <t>Aide pour calculer les formations</t>
  </si>
  <si>
    <t>Mentionner aussi : BVR, AG BVE, ateliers bibliothèques…</t>
  </si>
  <si>
    <r>
      <t xml:space="preserve">Nombre total </t>
    </r>
    <r>
      <rPr>
        <sz val="10"/>
        <rFont val="Arial"/>
        <family val="2"/>
      </rPr>
      <t xml:space="preserve">de formation suivie par les </t>
    </r>
    <r>
      <rPr>
        <b/>
        <sz val="10"/>
        <rFont val="Arial"/>
        <family val="2"/>
      </rPr>
      <t xml:space="preserve">collaborateurs
</t>
    </r>
    <r>
      <rPr>
        <b/>
        <sz val="8"/>
        <color indexed="10"/>
        <rFont val="Arial"/>
        <family val="2"/>
      </rPr>
      <t>Ne pas remplir - calcul automatique</t>
    </r>
  </si>
  <si>
    <r>
      <t xml:space="preserve">Nbre d'heures </t>
    </r>
    <r>
      <rPr>
        <sz val="10"/>
        <rFont val="Arial"/>
        <family val="2"/>
      </rPr>
      <t xml:space="preserve">de formation suivie par la personne </t>
    </r>
    <r>
      <rPr>
        <b/>
        <sz val="10"/>
        <rFont val="Arial"/>
        <family val="2"/>
      </rPr>
      <t xml:space="preserve">responsable
</t>
    </r>
    <r>
      <rPr>
        <b/>
        <sz val="8"/>
        <color indexed="10"/>
        <rFont val="Arial"/>
        <family val="2"/>
      </rPr>
      <t>Ne pas remplir - calcul automatique</t>
    </r>
  </si>
  <si>
    <r>
      <t xml:space="preserve">Nom de la formation suivie </t>
    </r>
    <r>
      <rPr>
        <b/>
        <sz val="12"/>
        <color rgb="FFFF0000"/>
        <rFont val="Arial"/>
        <family val="2"/>
      </rPr>
      <t>par un collaborateur</t>
    </r>
  </si>
  <si>
    <r>
      <t xml:space="preserve">Nom collaborateur/trice 
</t>
    </r>
    <r>
      <rPr>
        <b/>
        <sz val="8"/>
        <color rgb="FFFF0000"/>
        <rFont val="Arial"/>
        <family val="2"/>
      </rPr>
      <t>(utiliser pour chaque collaborateur une nouvelle ligne!)</t>
    </r>
  </si>
  <si>
    <r>
      <t xml:space="preserve">Nom de la formation suivie </t>
    </r>
    <r>
      <rPr>
        <b/>
        <sz val="12"/>
        <color rgb="FFFF0000"/>
        <rFont val="Arial"/>
        <family val="2"/>
      </rPr>
      <t>par la personne responsable</t>
    </r>
  </si>
  <si>
    <t>Nombre d'heures</t>
  </si>
  <si>
    <t>Aide pour calculer les animations</t>
  </si>
  <si>
    <t>Nom de l'animation</t>
  </si>
  <si>
    <t>Type d'animation</t>
  </si>
  <si>
    <r>
      <t xml:space="preserve">Nombre de répétition </t>
    </r>
    <r>
      <rPr>
        <b/>
        <sz val="8"/>
        <rFont val="Arial"/>
        <family val="2"/>
      </rPr>
      <t>(mettre 1 si évènement unique)</t>
    </r>
  </si>
  <si>
    <t>Nombre de participants</t>
  </si>
  <si>
    <r>
      <t xml:space="preserve">Publics cibles 
</t>
    </r>
    <r>
      <rPr>
        <b/>
        <sz val="8"/>
        <rFont val="Arial"/>
        <family val="2"/>
      </rPr>
      <t>(mettre le cible principal, autres cibles dans "Remarque")</t>
    </r>
  </si>
  <si>
    <t>Remarque</t>
  </si>
  <si>
    <r>
      <t xml:space="preserve">TOTAL
</t>
    </r>
    <r>
      <rPr>
        <b/>
        <sz val="8"/>
        <color rgb="FFFF3300"/>
        <rFont val="Arial"/>
        <family val="2"/>
      </rPr>
      <t>Ne pas remplir - calcule automatique</t>
    </r>
  </si>
  <si>
    <r>
      <t>Actions en médiation culturelle</t>
    </r>
    <r>
      <rPr>
        <sz val="12"/>
        <rFont val="Arial"/>
        <family val="2"/>
      </rPr>
      <t xml:space="preserve"> </t>
    </r>
    <r>
      <rPr>
        <b/>
        <sz val="12"/>
        <rFont val="Arial"/>
        <family val="2"/>
      </rPr>
      <t xml:space="preserve">
</t>
    </r>
    <r>
      <rPr>
        <b/>
        <sz val="10"/>
        <color indexed="10"/>
        <rFont val="Arial"/>
        <family val="2"/>
      </rPr>
      <t/>
    </r>
  </si>
  <si>
    <t>Dont actions pour les classes/l'école (sans passage pour le prêt)</t>
  </si>
  <si>
    <t>Participants</t>
  </si>
  <si>
    <t>Calcul des données</t>
  </si>
  <si>
    <t>Pourcentage de travail</t>
  </si>
  <si>
    <t>Pourcentage</t>
  </si>
  <si>
    <t>Heures/jour</t>
  </si>
  <si>
    <t>Heures/semaine</t>
  </si>
  <si>
    <t>Heures/année</t>
  </si>
  <si>
    <t>Insérer le nombre d'heures effectives de travail journalier à effectuer selon le règlement de travail pour calculer les heures industrielles</t>
  </si>
  <si>
    <t>Heures effectives
A remplir (format HH:MM:SS)</t>
  </si>
  <si>
    <t>Heures industrielles (heures en décimales)</t>
  </si>
  <si>
    <t>Heures règlementaires de travail journalier *</t>
  </si>
  <si>
    <t>* voir selon règlement de travail des autorités communales</t>
  </si>
  <si>
    <r>
      <t>Saisissez soit le nombre d'heures par année, par semaine ou par jour et cela vous donnera le pourcentage de travail pour l'étape 2.</t>
    </r>
    <r>
      <rPr>
        <b/>
        <i/>
        <sz val="10"/>
        <color indexed="10"/>
        <rFont val="Arial"/>
        <family val="2"/>
      </rPr>
      <t>(Utiliser le format suivant : hh:mm)</t>
    </r>
  </si>
  <si>
    <t>Autres pourcentages</t>
  </si>
  <si>
    <t>A remplir (format HH:MM:SS)</t>
  </si>
  <si>
    <t>Heures effectuées par année</t>
  </si>
  <si>
    <t>Heures effectuées par semaine</t>
  </si>
  <si>
    <t>Heures effectuées par jour</t>
  </si>
  <si>
    <t>Nombre de prêt par habitants</t>
  </si>
  <si>
    <t xml:space="preserve">Nombre de prêts effectués sur une année par rapport à l'ensemble des habitants de la commune dont dépend la bibliothèque </t>
  </si>
  <si>
    <r>
      <t>Formule</t>
    </r>
    <r>
      <rPr>
        <sz val="10"/>
        <rFont val="Arial"/>
        <family val="2"/>
      </rPr>
      <t xml:space="preserve"> : Nbe prêt / Nbe habitants</t>
    </r>
  </si>
  <si>
    <t>Taux de renouvellement</t>
  </si>
  <si>
    <r>
      <t xml:space="preserve">Calcul comparant le nombre de nouveaux documents acquis sur une année et le nombre de documents de la </t>
    </r>
    <r>
      <rPr>
        <i/>
        <sz val="10"/>
        <rFont val="Arial"/>
        <family val="2"/>
      </rPr>
      <t>collection minimale recommandée</t>
    </r>
    <r>
      <rPr>
        <sz val="10"/>
        <rFont val="Arial"/>
        <family val="2"/>
      </rPr>
      <t xml:space="preserve"> et donnant le pourcentage de renouvellement des collections. </t>
    </r>
    <r>
      <rPr>
        <sz val="10"/>
        <color indexed="10"/>
        <rFont val="Arial"/>
        <family val="2"/>
      </rPr>
      <t/>
    </r>
  </si>
  <si>
    <r>
      <t>Formule</t>
    </r>
    <r>
      <rPr>
        <sz val="10"/>
        <rFont val="Arial"/>
        <family val="2"/>
      </rPr>
      <t>: (Nouvelles aquisitions / Collection minimale recommendél)*100 = Taux de renouvellement en %</t>
    </r>
  </si>
  <si>
    <r>
      <rPr>
        <b/>
        <sz val="10"/>
        <rFont val="Arial"/>
        <family val="2"/>
      </rPr>
      <t>Exemple:</t>
    </r>
    <r>
      <rPr>
        <sz val="10"/>
        <rFont val="Arial"/>
        <family val="2"/>
      </rPr>
      <t xml:space="preserve"> 500 nouvelles acquisitions avec une collection minimale recommendé de 5000 documents :
                (500/5000)*100=10%</t>
    </r>
  </si>
  <si>
    <r>
      <t>Tx recommandé</t>
    </r>
    <r>
      <rPr>
        <sz val="10"/>
        <rFont val="Arial"/>
        <family val="2"/>
      </rPr>
      <t xml:space="preserve"> : 10% </t>
    </r>
  </si>
  <si>
    <t>Part des notices importées</t>
  </si>
  <si>
    <t>a supprimer ou ne garder que l'info - pas garder dans le questionnaire</t>
  </si>
  <si>
    <t xml:space="preserve">Méthode pour calculer la part des notices importées : </t>
  </si>
  <si>
    <t>1. Prendre le nombre de documents acquis durant l'année (statistique de catalogue)</t>
  </si>
  <si>
    <t>2. Prendre les statistiques des notices copiées durant l'année. Dans Netbiblio : Statistique/Autres statistiques.
    Additionner le résultat de "Notices copiées (presse papier) et "Notices copiées (serveur de notices)".</t>
  </si>
  <si>
    <r>
      <t>3.</t>
    </r>
    <r>
      <rPr>
        <b/>
        <sz val="10"/>
        <rFont val="Arial"/>
        <family val="2"/>
      </rPr>
      <t xml:space="preserve"> Formule :</t>
    </r>
    <r>
      <rPr>
        <sz val="10"/>
        <rFont val="Arial"/>
        <family val="2"/>
      </rPr>
      <t xml:space="preserve"> (Nombre de documents copiés/nbre de documents acquis durant l'année)*100 = 
                    part des notices importées (pourcentage)</t>
    </r>
  </si>
  <si>
    <t>Taux de rotation</t>
  </si>
  <si>
    <t xml:space="preserve">Rapport entre le total des prêts et le total des documents existants en bibliothèque (calcul global). </t>
  </si>
  <si>
    <r>
      <t>Formule :</t>
    </r>
    <r>
      <rPr>
        <sz val="10"/>
        <rFont val="Arial"/>
        <family val="2"/>
      </rPr>
      <t xml:space="preserve"> Nb prêts dans l’année écoulée / Nb total de documents</t>
    </r>
  </si>
  <si>
    <r>
      <t xml:space="preserve">Tx recommandé </t>
    </r>
    <r>
      <rPr>
        <sz val="10"/>
        <rFont val="Arial"/>
        <family val="2"/>
      </rPr>
      <t>: dépend du contexte de la bibliothèque. Cependant 1 est le taux minimal à atteindre.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</si>
</sst>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#,##0&quot; CHF&quot;;\-#,##0&quot; SFr&quot;"/>
    <numFmt numFmtId="165" formatCode="0.0"/>
    <numFmt numFmtId="166" formatCode="0.0%"/>
    <numFmt numFmtId="167" formatCode="h:mm\ "/>
    <numFmt numFmtId="168" formatCode="[h]:mm"/>
  </numFmts>
  <fonts count="5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b/>
      <sz val="8"/>
      <color indexed="10"/>
      <name val="Arial"/>
      <family val="2"/>
    </font>
    <font>
      <b/>
      <sz val="12"/>
      <color rgb="FFFF0000"/>
      <name val="Arial"/>
      <family val="2"/>
    </font>
    <font>
      <b/>
      <sz val="12"/>
      <color rgb="FFFF0000"/>
      <name val="MS Sans Serif"/>
      <family val="2"/>
    </font>
    <font>
      <sz val="12"/>
      <name val="Arial"/>
      <family val="2"/>
    </font>
    <font>
      <i/>
      <sz val="10"/>
      <name val="Arial"/>
      <family val="2"/>
    </font>
    <font>
      <b/>
      <i/>
      <sz val="12"/>
      <name val="Arial"/>
      <family val="2"/>
    </font>
    <font>
      <b/>
      <i/>
      <sz val="10"/>
      <name val="Arial"/>
      <family val="2"/>
    </font>
    <font>
      <sz val="6"/>
      <color indexed="10"/>
      <name val="MS Sans Serif"/>
      <family val="2"/>
    </font>
    <font>
      <b/>
      <sz val="12"/>
      <color indexed="8"/>
      <name val="Times New Roman"/>
      <family val="1"/>
    </font>
    <font>
      <sz val="10"/>
      <name val="Wingdings"/>
      <charset val="2"/>
    </font>
    <font>
      <i/>
      <u/>
      <sz val="10"/>
      <name val="Arial"/>
      <family val="2"/>
    </font>
    <font>
      <b/>
      <sz val="10"/>
      <color indexed="10"/>
      <name val="Arial"/>
      <family val="2"/>
    </font>
    <font>
      <sz val="9"/>
      <name val="Arial"/>
      <family val="2"/>
    </font>
    <font>
      <sz val="8"/>
      <color indexed="10"/>
      <name val="Arial"/>
      <family val="2"/>
    </font>
    <font>
      <sz val="10"/>
      <color indexed="10"/>
      <name val="Arial"/>
      <family val="2"/>
    </font>
    <font>
      <sz val="8"/>
      <color rgb="FFFF0000"/>
      <name val="Arial"/>
      <family val="2"/>
    </font>
    <font>
      <b/>
      <sz val="10"/>
      <color indexed="8"/>
      <name val="Arial"/>
      <family val="2"/>
    </font>
    <font>
      <sz val="10"/>
      <name val="Wingdings 3"/>
      <family val="1"/>
      <charset val="2"/>
    </font>
    <font>
      <b/>
      <i/>
      <sz val="8"/>
      <name val="Arial"/>
      <family val="2"/>
    </font>
    <font>
      <sz val="10"/>
      <color rgb="FFFF0000"/>
      <name val="Arial"/>
      <family val="2"/>
    </font>
    <font>
      <b/>
      <i/>
      <sz val="10"/>
      <color indexed="10"/>
      <name val="Arial"/>
      <family val="2"/>
    </font>
    <font>
      <sz val="9"/>
      <name val="Trebuchet MS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strike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8"/>
      <color rgb="FFFF0000"/>
      <name val="Arial"/>
      <family val="2"/>
    </font>
    <font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9"/>
      <color indexed="81"/>
      <name val="Segoe UI"/>
      <family val="2"/>
    </font>
    <font>
      <b/>
      <sz val="11"/>
      <name val="Arial"/>
      <family val="2"/>
    </font>
    <font>
      <b/>
      <sz val="8"/>
      <color rgb="FFFF3300"/>
      <name val="Arial"/>
      <family val="2"/>
    </font>
    <font>
      <b/>
      <sz val="10"/>
      <color rgb="FFFF0000"/>
      <name val="Arial"/>
      <family val="2"/>
    </font>
    <font>
      <b/>
      <i/>
      <sz val="10"/>
      <color rgb="FFFF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6"/>
      <name val="Arial"/>
      <family val="2"/>
    </font>
    <font>
      <sz val="10"/>
      <name val="Arial"/>
    </font>
    <font>
      <sz val="10"/>
      <color rgb="FF000000"/>
      <name val="Arial"/>
    </font>
    <font>
      <sz val="8"/>
      <color rgb="FFFF0000"/>
      <name val="Arial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i/>
      <sz val="10"/>
      <color rgb="FF000000"/>
      <name val="Arial"/>
      <family val="2"/>
    </font>
    <font>
      <sz val="10"/>
      <color theme="1"/>
      <name val="Arial"/>
    </font>
    <font>
      <b/>
      <sz val="9"/>
      <color indexed="81"/>
      <name val="Tahoma"/>
      <charset val="1"/>
    </font>
  </fonts>
  <fills count="26">
    <fill>
      <patternFill patternType="none"/>
    </fill>
    <fill>
      <patternFill patternType="gray125"/>
    </fill>
    <fill>
      <patternFill patternType="solid">
        <fgColor rgb="FFEBF6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gray125">
        <fgColor theme="5" tint="0.59996337778862885"/>
        <bgColor indexed="65"/>
      </patternFill>
    </fill>
    <fill>
      <patternFill patternType="solid">
        <fgColor rgb="FFFFF1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lightGray">
        <fgColor indexed="31"/>
        <bgColor indexed="9"/>
      </patternFill>
    </fill>
    <fill>
      <patternFill patternType="lightGray">
        <fgColor indexed="31"/>
      </patternFill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5117038483843"/>
        <bgColor theme="5" tint="0.59996337778862885"/>
      </patternFill>
    </fill>
    <fill>
      <patternFill patternType="solid">
        <fgColor theme="4" tint="0.79998168889431442"/>
        <bgColor theme="5" tint="0.59996337778862885"/>
      </patternFill>
    </fill>
    <fill>
      <patternFill patternType="solid">
        <fgColor rgb="FFA5A5A5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mediumGray">
        <bgColor theme="2" tint="-0.499984740745262"/>
      </patternFill>
    </fill>
    <fill>
      <patternFill patternType="mediumGray">
        <bgColor theme="0"/>
      </patternFill>
    </fill>
  </fills>
  <borders count="8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double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37" fillId="18" borderId="50" applyNumberFormat="0" applyAlignment="0" applyProtection="0"/>
  </cellStyleXfs>
  <cellXfs count="493">
    <xf numFmtId="0" fontId="0" fillId="0" borderId="0" xfId="0"/>
    <xf numFmtId="0" fontId="0" fillId="0" borderId="0" xfId="0" applyProtection="1">
      <protection locked="0"/>
    </xf>
    <xf numFmtId="0" fontId="14" fillId="0" borderId="0" xfId="0" applyFont="1"/>
    <xf numFmtId="0" fontId="5" fillId="5" borderId="8" xfId="0" applyFont="1" applyFill="1" applyBorder="1"/>
    <xf numFmtId="0" fontId="5" fillId="5" borderId="10" xfId="0" applyFont="1" applyFill="1" applyBorder="1"/>
    <xf numFmtId="1" fontId="16" fillId="5" borderId="10" xfId="0" applyNumberFormat="1" applyFont="1" applyFill="1" applyBorder="1" applyAlignment="1">
      <alignment horizontal="right"/>
    </xf>
    <xf numFmtId="0" fontId="19" fillId="0" borderId="0" xfId="0" applyFont="1"/>
    <xf numFmtId="0" fontId="2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3" fillId="0" borderId="0" xfId="0" applyFont="1" applyAlignment="1">
      <alignment vertical="center" wrapText="1"/>
    </xf>
    <xf numFmtId="0" fontId="5" fillId="3" borderId="4" xfId="0" applyFont="1" applyFill="1" applyBorder="1" applyAlignment="1">
      <alignment vertical="center" wrapText="1"/>
    </xf>
    <xf numFmtId="0" fontId="3" fillId="0" borderId="4" xfId="0" applyFont="1" applyBorder="1" applyAlignment="1">
      <alignment vertical="center" wrapText="1"/>
    </xf>
    <xf numFmtId="0" fontId="3" fillId="2" borderId="4" xfId="0" applyFont="1" applyFill="1" applyBorder="1" applyAlignment="1" applyProtection="1">
      <alignment vertical="center" wrapText="1"/>
      <protection locked="0"/>
    </xf>
    <xf numFmtId="0" fontId="3" fillId="6" borderId="4" xfId="0" applyFont="1" applyFill="1" applyBorder="1" applyAlignment="1">
      <alignment vertical="center" wrapText="1"/>
    </xf>
    <xf numFmtId="0" fontId="14" fillId="0" borderId="0" xfId="0" applyFont="1" applyAlignment="1">
      <alignment vertical="center" wrapText="1"/>
    </xf>
    <xf numFmtId="0" fontId="3" fillId="0" borderId="4" xfId="0" applyFont="1" applyBorder="1" applyAlignment="1">
      <alignment horizontal="left" vertical="center" wrapText="1"/>
    </xf>
    <xf numFmtId="0" fontId="20" fillId="0" borderId="4" xfId="0" applyFont="1" applyBorder="1" applyAlignment="1">
      <alignment vertical="center" wrapText="1"/>
    </xf>
    <xf numFmtId="0" fontId="0" fillId="0" borderId="0" xfId="0" applyAlignment="1">
      <alignment wrapText="1"/>
    </xf>
    <xf numFmtId="0" fontId="0" fillId="0" borderId="0" xfId="0" applyAlignment="1" applyProtection="1">
      <alignment wrapText="1"/>
      <protection locked="0"/>
    </xf>
    <xf numFmtId="0" fontId="0" fillId="0" borderId="2" xfId="0" applyBorder="1"/>
    <xf numFmtId="0" fontId="2" fillId="0" borderId="2" xfId="0" applyFont="1" applyBorder="1" applyAlignment="1">
      <alignment horizontal="left"/>
    </xf>
    <xf numFmtId="14" fontId="3" fillId="0" borderId="22" xfId="0" applyNumberFormat="1" applyFont="1" applyBorder="1" applyAlignment="1">
      <alignment horizontal="left"/>
    </xf>
    <xf numFmtId="0" fontId="3" fillId="0" borderId="0" xfId="0" applyFont="1"/>
    <xf numFmtId="0" fontId="2" fillId="0" borderId="0" xfId="0" applyFont="1" applyAlignment="1">
      <alignment horizontal="left"/>
    </xf>
    <xf numFmtId="0" fontId="0" fillId="0" borderId="0" xfId="0" applyAlignment="1">
      <alignment vertical="top" wrapText="1"/>
    </xf>
    <xf numFmtId="2" fontId="0" fillId="0" borderId="0" xfId="0" applyNumberFormat="1" applyAlignment="1">
      <alignment vertical="top" wrapText="1"/>
    </xf>
    <xf numFmtId="2" fontId="0" fillId="0" borderId="0" xfId="0" applyNumberFormat="1"/>
    <xf numFmtId="0" fontId="5" fillId="0" borderId="11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0" fillId="0" borderId="12" xfId="0" applyBorder="1"/>
    <xf numFmtId="0" fontId="15" fillId="0" borderId="11" xfId="0" applyFont="1" applyBorder="1" applyAlignment="1">
      <alignment horizontal="left" vertical="center" wrapText="1"/>
    </xf>
    <xf numFmtId="0" fontId="15" fillId="0" borderId="0" xfId="0" applyFont="1" applyAlignment="1">
      <alignment horizontal="left" vertical="center" wrapText="1"/>
    </xf>
    <xf numFmtId="0" fontId="15" fillId="0" borderId="12" xfId="0" applyFont="1" applyBorder="1" applyAlignment="1">
      <alignment horizontal="left" vertical="center" wrapText="1"/>
    </xf>
    <xf numFmtId="0" fontId="0" fillId="4" borderId="48" xfId="0" applyFill="1" applyBorder="1"/>
    <xf numFmtId="0" fontId="0" fillId="4" borderId="28" xfId="0" applyFill="1" applyBorder="1"/>
    <xf numFmtId="0" fontId="0" fillId="4" borderId="49" xfId="0" applyFill="1" applyBorder="1"/>
    <xf numFmtId="9" fontId="2" fillId="12" borderId="4" xfId="0" applyNumberFormat="1" applyFont="1" applyFill="1" applyBorder="1" applyAlignment="1">
      <alignment horizontal="right" vertical="top" wrapText="1"/>
    </xf>
    <xf numFmtId="167" fontId="2" fillId="12" borderId="4" xfId="0" applyNumberFormat="1" applyFont="1" applyFill="1" applyBorder="1" applyAlignment="1">
      <alignment vertical="top" wrapText="1"/>
    </xf>
    <xf numFmtId="168" fontId="2" fillId="12" borderId="4" xfId="0" applyNumberFormat="1" applyFont="1" applyFill="1" applyBorder="1" applyAlignment="1">
      <alignment horizontal="right" vertical="top" wrapText="1"/>
    </xf>
    <xf numFmtId="168" fontId="2" fillId="12" borderId="4" xfId="0" applyNumberFormat="1" applyFont="1" applyFill="1" applyBorder="1"/>
    <xf numFmtId="167" fontId="2" fillId="12" borderId="4" xfId="0" applyNumberFormat="1" applyFont="1" applyFill="1" applyBorder="1" applyAlignment="1">
      <alignment horizontal="right" vertical="top" wrapText="1"/>
    </xf>
    <xf numFmtId="9" fontId="2" fillId="12" borderId="4" xfId="0" applyNumberFormat="1" applyFont="1" applyFill="1" applyBorder="1" applyAlignment="1">
      <alignment horizontal="right"/>
    </xf>
    <xf numFmtId="0" fontId="0" fillId="0" borderId="0" xfId="0" applyAlignment="1" applyProtection="1">
      <alignment horizontal="left"/>
      <protection locked="0"/>
    </xf>
    <xf numFmtId="0" fontId="0" fillId="0" borderId="0" xfId="0" applyAlignment="1">
      <alignment horizontal="left"/>
    </xf>
    <xf numFmtId="9" fontId="2" fillId="0" borderId="11" xfId="0" applyNumberFormat="1" applyFont="1" applyBorder="1" applyAlignment="1">
      <alignment horizontal="left"/>
    </xf>
    <xf numFmtId="0" fontId="2" fillId="0" borderId="0" xfId="0" applyFont="1" applyAlignment="1">
      <alignment horizontal="right" vertical="top" wrapText="1"/>
    </xf>
    <xf numFmtId="0" fontId="2" fillId="0" borderId="12" xfId="0" applyFont="1" applyBorder="1"/>
    <xf numFmtId="0" fontId="3" fillId="0" borderId="11" xfId="0" applyFont="1" applyBorder="1" applyAlignment="1">
      <alignment horizontal="left" vertical="center" wrapText="1"/>
    </xf>
    <xf numFmtId="0" fontId="29" fillId="0" borderId="0" xfId="0" applyFont="1" applyAlignment="1">
      <alignment horizontal="center" vertical="center" wrapText="1"/>
    </xf>
    <xf numFmtId="0" fontId="30" fillId="0" borderId="0" xfId="0" applyFont="1" applyAlignment="1" applyProtection="1">
      <alignment horizontal="left"/>
      <protection locked="0"/>
    </xf>
    <xf numFmtId="0" fontId="0" fillId="4" borderId="21" xfId="0" applyFill="1" applyBorder="1"/>
    <xf numFmtId="167" fontId="2" fillId="2" borderId="3" xfId="0" applyNumberFormat="1" applyFont="1" applyFill="1" applyBorder="1" applyProtection="1">
      <protection locked="0"/>
    </xf>
    <xf numFmtId="2" fontId="2" fillId="13" borderId="4" xfId="0" applyNumberFormat="1" applyFont="1" applyFill="1" applyBorder="1"/>
    <xf numFmtId="0" fontId="7" fillId="0" borderId="11" xfId="0" applyFont="1" applyBorder="1"/>
    <xf numFmtId="0" fontId="2" fillId="0" borderId="0" xfId="0" applyFont="1"/>
    <xf numFmtId="0" fontId="17" fillId="0" borderId="0" xfId="0" applyFont="1" applyAlignment="1">
      <alignment horizontal="right" vertical="top" wrapText="1"/>
    </xf>
    <xf numFmtId="0" fontId="0" fillId="0" borderId="12" xfId="0" applyBorder="1" applyAlignment="1">
      <alignment horizontal="left"/>
    </xf>
    <xf numFmtId="9" fontId="2" fillId="4" borderId="4" xfId="0" applyNumberFormat="1" applyFont="1" applyFill="1" applyBorder="1" applyAlignment="1">
      <alignment horizontal="left"/>
    </xf>
    <xf numFmtId="168" fontId="2" fillId="2" borderId="4" xfId="0" applyNumberFormat="1" applyFont="1" applyFill="1" applyBorder="1" applyAlignment="1" applyProtection="1">
      <alignment horizontal="right" vertical="top" wrapText="1"/>
      <protection locked="0"/>
    </xf>
    <xf numFmtId="10" fontId="2" fillId="13" borderId="4" xfId="0" applyNumberFormat="1" applyFont="1" applyFill="1" applyBorder="1" applyAlignment="1">
      <alignment horizontal="right" vertical="top" wrapText="1"/>
    </xf>
    <xf numFmtId="10" fontId="2" fillId="0" borderId="0" xfId="0" applyNumberFormat="1" applyFont="1" applyAlignment="1">
      <alignment horizontal="right" vertical="top" wrapText="1"/>
    </xf>
    <xf numFmtId="0" fontId="0" fillId="0" borderId="11" xfId="0" applyBorder="1"/>
    <xf numFmtId="0" fontId="2" fillId="0" borderId="11" xfId="0" applyFont="1" applyBorder="1"/>
    <xf numFmtId="0" fontId="0" fillId="0" borderId="18" xfId="0" applyBorder="1"/>
    <xf numFmtId="0" fontId="0" fillId="0" borderId="19" xfId="0" applyBorder="1"/>
    <xf numFmtId="0" fontId="0" fillId="0" borderId="15" xfId="0" applyBorder="1"/>
    <xf numFmtId="0" fontId="32" fillId="0" borderId="0" xfId="0" applyFont="1" applyProtection="1">
      <protection locked="0"/>
    </xf>
    <xf numFmtId="0" fontId="32" fillId="0" borderId="0" xfId="0" applyFont="1"/>
    <xf numFmtId="0" fontId="2" fillId="0" borderId="11" xfId="0" applyFont="1" applyBorder="1" applyAlignment="1">
      <alignment horizontal="left"/>
    </xf>
    <xf numFmtId="0" fontId="3" fillId="0" borderId="0" xfId="0" applyFont="1" applyAlignment="1">
      <alignment horizontal="left"/>
    </xf>
    <xf numFmtId="0" fontId="2" fillId="0" borderId="18" xfId="0" applyFont="1" applyBorder="1"/>
    <xf numFmtId="0" fontId="2" fillId="0" borderId="19" xfId="0" applyFont="1" applyBorder="1"/>
    <xf numFmtId="0" fontId="0" fillId="0" borderId="0" xfId="0" applyAlignment="1">
      <alignment horizontal="center" vertical="top" wrapText="1"/>
    </xf>
    <xf numFmtId="0" fontId="2" fillId="0" borderId="11" xfId="0" applyFont="1" applyBorder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0" fillId="0" borderId="11" xfId="0" applyBorder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0" fillId="0" borderId="12" xfId="0" applyBorder="1" applyAlignment="1">
      <alignment horizontal="left" vertical="top" wrapText="1"/>
    </xf>
    <xf numFmtId="0" fontId="0" fillId="0" borderId="11" xfId="0" applyBorder="1" applyAlignment="1">
      <alignment horizontal="center" vertical="top" wrapText="1"/>
    </xf>
    <xf numFmtId="0" fontId="0" fillId="0" borderId="11" xfId="0" applyBorder="1" applyAlignment="1">
      <alignment vertical="top" wrapText="1"/>
    </xf>
    <xf numFmtId="0" fontId="3" fillId="0" borderId="1" xfId="0" applyFont="1" applyBorder="1" applyAlignment="1">
      <alignment horizontal="left" vertical="center" wrapText="1"/>
    </xf>
    <xf numFmtId="0" fontId="3" fillId="15" borderId="4" xfId="0" applyFont="1" applyFill="1" applyBorder="1" applyAlignment="1" applyProtection="1">
      <alignment vertical="center" wrapText="1"/>
      <protection locked="0"/>
    </xf>
    <xf numFmtId="0" fontId="3" fillId="0" borderId="1" xfId="0" applyFont="1" applyBorder="1" applyAlignment="1">
      <alignment vertical="center" wrapText="1"/>
    </xf>
    <xf numFmtId="0" fontId="20" fillId="0" borderId="1" xfId="0" applyFont="1" applyBorder="1" applyAlignment="1">
      <alignment vertical="center" wrapText="1"/>
    </xf>
    <xf numFmtId="0" fontId="0" fillId="0" borderId="0" xfId="0" applyAlignment="1" applyProtection="1">
      <alignment vertical="center" wrapText="1"/>
      <protection locked="0"/>
    </xf>
    <xf numFmtId="0" fontId="35" fillId="0" borderId="0" xfId="0" applyFont="1" applyAlignment="1" applyProtection="1">
      <alignment vertical="center" wrapText="1"/>
      <protection locked="0"/>
    </xf>
    <xf numFmtId="0" fontId="33" fillId="0" borderId="0" xfId="0" applyFont="1" applyProtection="1">
      <protection locked="0"/>
    </xf>
    <xf numFmtId="0" fontId="37" fillId="18" borderId="50" xfId="3" applyAlignment="1" applyProtection="1">
      <alignment vertical="center" wrapText="1"/>
    </xf>
    <xf numFmtId="0" fontId="2" fillId="0" borderId="4" xfId="0" applyFont="1" applyBorder="1" applyAlignment="1">
      <alignment horizontal="left"/>
    </xf>
    <xf numFmtId="0" fontId="2" fillId="0" borderId="4" xfId="0" applyFont="1" applyBorder="1" applyAlignment="1">
      <alignment horizontal="left" wrapText="1"/>
    </xf>
    <xf numFmtId="0" fontId="13" fillId="5" borderId="23" xfId="0" applyFont="1" applyFill="1" applyBorder="1"/>
    <xf numFmtId="0" fontId="15" fillId="0" borderId="1" xfId="0" applyFont="1" applyBorder="1" applyAlignment="1">
      <alignment horizontal="left"/>
    </xf>
    <xf numFmtId="0" fontId="3" fillId="0" borderId="4" xfId="0" applyFont="1" applyBorder="1" applyAlignment="1">
      <alignment horizontal="left" wrapText="1"/>
    </xf>
    <xf numFmtId="0" fontId="3" fillId="0" borderId="4" xfId="0" applyFont="1" applyBorder="1"/>
    <xf numFmtId="0" fontId="15" fillId="0" borderId="3" xfId="0" applyFont="1" applyBorder="1"/>
    <xf numFmtId="0" fontId="15" fillId="0" borderId="4" xfId="0" applyFont="1" applyBorder="1" applyAlignment="1">
      <alignment horizontal="right"/>
    </xf>
    <xf numFmtId="0" fontId="15" fillId="0" borderId="6" xfId="0" applyFont="1" applyBorder="1" applyAlignment="1">
      <alignment horizontal="right"/>
    </xf>
    <xf numFmtId="0" fontId="18" fillId="0" borderId="2" xfId="0" applyFont="1" applyBorder="1" applyAlignment="1">
      <alignment horizontal="right"/>
    </xf>
    <xf numFmtId="1" fontId="2" fillId="0" borderId="15" xfId="0" applyNumberFormat="1" applyFont="1" applyBorder="1"/>
    <xf numFmtId="1" fontId="2" fillId="0" borderId="12" xfId="0" applyNumberFormat="1" applyFont="1" applyBorder="1"/>
    <xf numFmtId="0" fontId="15" fillId="0" borderId="20" xfId="0" applyFont="1" applyBorder="1" applyAlignment="1">
      <alignment horizontal="left"/>
    </xf>
    <xf numFmtId="1" fontId="16" fillId="5" borderId="51" xfId="0" applyNumberFormat="1" applyFont="1" applyFill="1" applyBorder="1" applyAlignment="1">
      <alignment horizontal="right"/>
    </xf>
    <xf numFmtId="1" fontId="16" fillId="5" borderId="23" xfId="0" applyNumberFormat="1" applyFont="1" applyFill="1" applyBorder="1" applyAlignment="1">
      <alignment horizontal="right"/>
    </xf>
    <xf numFmtId="0" fontId="3" fillId="0" borderId="4" xfId="0" applyFont="1" applyBorder="1" applyAlignment="1">
      <alignment wrapText="1"/>
    </xf>
    <xf numFmtId="164" fontId="34" fillId="0" borderId="4" xfId="0" applyNumberFormat="1" applyFont="1" applyBorder="1"/>
    <xf numFmtId="1" fontId="3" fillId="0" borderId="7" xfId="0" applyNumberFormat="1" applyFont="1" applyBorder="1"/>
    <xf numFmtId="1" fontId="3" fillId="0" borderId="15" xfId="0" applyNumberFormat="1" applyFont="1" applyBorder="1"/>
    <xf numFmtId="1" fontId="3" fillId="0" borderId="6" xfId="0" applyNumberFormat="1" applyFont="1" applyBorder="1"/>
    <xf numFmtId="1" fontId="3" fillId="0" borderId="12" xfId="0" applyNumberFormat="1" applyFont="1" applyBorder="1"/>
    <xf numFmtId="1" fontId="3" fillId="0" borderId="4" xfId="0" applyNumberFormat="1" applyFont="1" applyBorder="1"/>
    <xf numFmtId="0" fontId="3" fillId="0" borderId="7" xfId="0" applyFont="1" applyBorder="1" applyAlignment="1">
      <alignment horizontal="right"/>
    </xf>
    <xf numFmtId="0" fontId="3" fillId="0" borderId="15" xfId="0" applyFont="1" applyBorder="1" applyAlignment="1">
      <alignment horizontal="right"/>
    </xf>
    <xf numFmtId="0" fontId="0" fillId="0" borderId="4" xfId="0" applyBorder="1"/>
    <xf numFmtId="0" fontId="2" fillId="0" borderId="7" xfId="0" applyFont="1" applyBorder="1" applyAlignment="1">
      <alignment vertical="center" wrapText="1"/>
    </xf>
    <xf numFmtId="0" fontId="2" fillId="0" borderId="5" xfId="0" applyFont="1" applyBorder="1" applyAlignment="1">
      <alignment horizontal="left"/>
    </xf>
    <xf numFmtId="9" fontId="3" fillId="0" borderId="1" xfId="1" applyFont="1" applyFill="1" applyBorder="1" applyAlignment="1" applyProtection="1">
      <alignment horizontal="right"/>
    </xf>
    <xf numFmtId="1" fontId="16" fillId="5" borderId="27" xfId="0" applyNumberFormat="1" applyFont="1" applyFill="1" applyBorder="1" applyAlignment="1">
      <alignment horizontal="right"/>
    </xf>
    <xf numFmtId="1" fontId="16" fillId="5" borderId="39" xfId="0" applyNumberFormat="1" applyFont="1" applyFill="1" applyBorder="1" applyAlignment="1">
      <alignment horizontal="right"/>
    </xf>
    <xf numFmtId="1" fontId="3" fillId="0" borderId="20" xfId="0" applyNumberFormat="1" applyFont="1" applyBorder="1"/>
    <xf numFmtId="1" fontId="3" fillId="0" borderId="53" xfId="0" applyNumberFormat="1" applyFont="1" applyBorder="1"/>
    <xf numFmtId="1" fontId="2" fillId="0" borderId="11" xfId="0" applyNumberFormat="1" applyFont="1" applyBorder="1"/>
    <xf numFmtId="1" fontId="2" fillId="0" borderId="18" xfId="0" applyNumberFormat="1" applyFont="1" applyBorder="1"/>
    <xf numFmtId="0" fontId="17" fillId="5" borderId="10" xfId="0" applyFont="1" applyFill="1" applyBorder="1" applyAlignment="1">
      <alignment horizontal="left" vertical="center" wrapText="1"/>
    </xf>
    <xf numFmtId="0" fontId="16" fillId="5" borderId="10" xfId="0" applyFont="1" applyFill="1" applyBorder="1" applyAlignment="1">
      <alignment horizontal="left"/>
    </xf>
    <xf numFmtId="0" fontId="16" fillId="5" borderId="9" xfId="0" applyFont="1" applyFill="1" applyBorder="1" applyAlignment="1">
      <alignment horizontal="left"/>
    </xf>
    <xf numFmtId="1" fontId="16" fillId="5" borderId="10" xfId="0" applyNumberFormat="1" applyFont="1" applyFill="1" applyBorder="1" applyAlignment="1">
      <alignment horizontal="left"/>
    </xf>
    <xf numFmtId="0" fontId="38" fillId="0" borderId="0" xfId="0" applyFont="1" applyAlignment="1">
      <alignment wrapText="1"/>
    </xf>
    <xf numFmtId="9" fontId="3" fillId="15" borderId="4" xfId="1" applyFont="1" applyFill="1" applyBorder="1" applyAlignment="1" applyProtection="1">
      <alignment vertical="center" wrapText="1"/>
      <protection locked="0"/>
    </xf>
    <xf numFmtId="0" fontId="0" fillId="0" borderId="2" xfId="0" applyBorder="1" applyAlignment="1">
      <alignment horizontal="left"/>
    </xf>
    <xf numFmtId="49" fontId="3" fillId="0" borderId="22" xfId="0" applyNumberFormat="1" applyFont="1" applyBorder="1" applyAlignment="1">
      <alignment horizontal="left"/>
    </xf>
    <xf numFmtId="14" fontId="3" fillId="0" borderId="0" xfId="0" applyNumberFormat="1" applyFont="1" applyAlignment="1">
      <alignment horizontal="left"/>
    </xf>
    <xf numFmtId="49" fontId="3" fillId="0" borderId="0" xfId="0" applyNumberFormat="1" applyFont="1" applyAlignment="1">
      <alignment horizontal="left"/>
    </xf>
    <xf numFmtId="0" fontId="0" fillId="0" borderId="0" xfId="0" applyAlignment="1">
      <alignment horizontal="left" wrapText="1"/>
    </xf>
    <xf numFmtId="0" fontId="2" fillId="0" borderId="1" xfId="0" applyFont="1" applyBorder="1" applyAlignment="1">
      <alignment horizontal="left" wrapText="1"/>
    </xf>
    <xf numFmtId="0" fontId="2" fillId="0" borderId="16" xfId="0" applyFont="1" applyBorder="1" applyAlignment="1">
      <alignment horizontal="left" wrapText="1"/>
    </xf>
    <xf numFmtId="0" fontId="5" fillId="3" borderId="4" xfId="0" applyFont="1" applyFill="1" applyBorder="1" applyAlignment="1">
      <alignment horizontal="center" vertical="center" wrapText="1"/>
    </xf>
    <xf numFmtId="2" fontId="0" fillId="0" borderId="0" xfId="0" applyNumberFormat="1" applyAlignment="1">
      <alignment wrapText="1"/>
    </xf>
    <xf numFmtId="49" fontId="3" fillId="0" borderId="0" xfId="0" applyNumberFormat="1" applyFont="1" applyAlignment="1">
      <alignment wrapText="1"/>
    </xf>
    <xf numFmtId="0" fontId="33" fillId="0" borderId="0" xfId="0" applyFont="1"/>
    <xf numFmtId="0" fontId="2" fillId="16" borderId="4" xfId="0" applyFont="1" applyFill="1" applyBorder="1" applyAlignment="1" applyProtection="1">
      <alignment vertical="center" wrapText="1"/>
      <protection locked="0"/>
    </xf>
    <xf numFmtId="2" fontId="2" fillId="17" borderId="4" xfId="1" applyNumberFormat="1" applyFont="1" applyFill="1" applyBorder="1" applyAlignment="1" applyProtection="1">
      <alignment vertical="center" wrapText="1"/>
      <protection locked="0"/>
    </xf>
    <xf numFmtId="0" fontId="2" fillId="17" borderId="4" xfId="0" applyFont="1" applyFill="1" applyBorder="1" applyAlignment="1" applyProtection="1">
      <alignment vertical="center" wrapText="1"/>
      <protection locked="0"/>
    </xf>
    <xf numFmtId="0" fontId="37" fillId="18" borderId="50" xfId="3" applyProtection="1"/>
    <xf numFmtId="0" fontId="2" fillId="0" borderId="22" xfId="0" applyFont="1" applyBorder="1" applyAlignment="1">
      <alignment horizontal="left"/>
    </xf>
    <xf numFmtId="0" fontId="16" fillId="0" borderId="0" xfId="0" applyFont="1" applyAlignment="1" applyProtection="1">
      <alignment vertical="center"/>
      <protection locked="0"/>
    </xf>
    <xf numFmtId="0" fontId="36" fillId="0" borderId="0" xfId="0" applyFont="1" applyAlignment="1" applyProtection="1">
      <alignment horizontal="left"/>
      <protection locked="0"/>
    </xf>
    <xf numFmtId="0" fontId="33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 wrapText="1"/>
      <protection locked="0"/>
    </xf>
    <xf numFmtId="0" fontId="36" fillId="0" borderId="0" xfId="0" applyFont="1" applyProtection="1">
      <protection locked="0"/>
    </xf>
    <xf numFmtId="0" fontId="26" fillId="0" borderId="0" xfId="0" applyFont="1" applyAlignment="1" applyProtection="1">
      <alignment wrapText="1"/>
      <protection locked="0"/>
    </xf>
    <xf numFmtId="0" fontId="40" fillId="0" borderId="0" xfId="0" applyFont="1" applyProtection="1">
      <protection locked="0"/>
    </xf>
    <xf numFmtId="0" fontId="37" fillId="18" borderId="50" xfId="3" applyAlignment="1" applyProtection="1">
      <alignment wrapText="1"/>
    </xf>
    <xf numFmtId="0" fontId="0" fillId="11" borderId="4" xfId="0" applyFill="1" applyBorder="1" applyAlignment="1">
      <alignment wrapText="1"/>
    </xf>
    <xf numFmtId="0" fontId="0" fillId="11" borderId="4" xfId="0" applyFill="1" applyBorder="1"/>
    <xf numFmtId="2" fontId="0" fillId="11" borderId="4" xfId="0" applyNumberFormat="1" applyFill="1" applyBorder="1"/>
    <xf numFmtId="166" fontId="0" fillId="11" borderId="4" xfId="1" applyNumberFormat="1" applyFont="1" applyFill="1" applyBorder="1" applyProtection="1"/>
    <xf numFmtId="1" fontId="0" fillId="11" borderId="4" xfId="0" applyNumberFormat="1" applyFill="1" applyBorder="1" applyAlignment="1">
      <alignment wrapText="1"/>
    </xf>
    <xf numFmtId="0" fontId="2" fillId="0" borderId="4" xfId="0" applyFont="1" applyBorder="1" applyAlignment="1">
      <alignment vertical="center" wrapText="1"/>
    </xf>
    <xf numFmtId="0" fontId="41" fillId="18" borderId="50" xfId="3" applyFont="1" applyAlignment="1" applyProtection="1">
      <alignment vertical="center" wrapText="1"/>
    </xf>
    <xf numFmtId="0" fontId="34" fillId="0" borderId="0" xfId="0" applyFont="1" applyAlignment="1">
      <alignment vertical="center" wrapText="1"/>
    </xf>
    <xf numFmtId="0" fontId="43" fillId="0" borderId="56" xfId="0" applyFont="1" applyBorder="1" applyAlignment="1">
      <alignment horizontal="left" vertical="center"/>
    </xf>
    <xf numFmtId="0" fontId="43" fillId="0" borderId="56" xfId="0" applyFont="1" applyBorder="1" applyAlignment="1">
      <alignment horizontal="left" vertical="center" wrapText="1"/>
    </xf>
    <xf numFmtId="0" fontId="5" fillId="0" borderId="0" xfId="0" applyFont="1" applyAlignment="1">
      <alignment vertical="center" wrapText="1"/>
    </xf>
    <xf numFmtId="0" fontId="43" fillId="0" borderId="52" xfId="0" applyFont="1" applyBorder="1" applyAlignment="1">
      <alignment horizontal="left" vertical="center" wrapText="1"/>
    </xf>
    <xf numFmtId="0" fontId="5" fillId="0" borderId="51" xfId="0" applyFont="1" applyBorder="1" applyAlignment="1">
      <alignment vertical="center" wrapText="1"/>
    </xf>
    <xf numFmtId="0" fontId="5" fillId="7" borderId="23" xfId="0" applyFont="1" applyFill="1" applyBorder="1" applyAlignment="1">
      <alignment wrapText="1"/>
    </xf>
    <xf numFmtId="0" fontId="5" fillId="7" borderId="47" xfId="0" applyFont="1" applyFill="1" applyBorder="1" applyAlignment="1">
      <alignment wrapText="1"/>
    </xf>
    <xf numFmtId="0" fontId="5" fillId="0" borderId="19" xfId="0" applyFont="1" applyBorder="1" applyAlignment="1">
      <alignment vertical="center" wrapText="1"/>
    </xf>
    <xf numFmtId="0" fontId="5" fillId="7" borderId="30" xfId="0" applyFont="1" applyFill="1" applyBorder="1" applyAlignment="1">
      <alignment wrapText="1"/>
    </xf>
    <xf numFmtId="0" fontId="15" fillId="0" borderId="1" xfId="0" applyFont="1" applyBorder="1" applyAlignment="1">
      <alignment horizontal="left" wrapText="1"/>
    </xf>
    <xf numFmtId="0" fontId="33" fillId="0" borderId="0" xfId="0" applyFont="1" applyAlignment="1">
      <alignment horizontal="center" vertical="center" wrapText="1"/>
    </xf>
    <xf numFmtId="0" fontId="5" fillId="3" borderId="4" xfId="0" applyFont="1" applyFill="1" applyBorder="1" applyAlignment="1" applyProtection="1">
      <alignment horizontal="center" vertical="center" wrapText="1"/>
      <protection locked="0"/>
    </xf>
    <xf numFmtId="0" fontId="33" fillId="0" borderId="59" xfId="0" applyFont="1" applyBorder="1" applyAlignment="1">
      <alignment horizontal="center" vertical="center" wrapText="1"/>
    </xf>
    <xf numFmtId="0" fontId="33" fillId="0" borderId="60" xfId="0" applyFont="1" applyBorder="1" applyAlignment="1">
      <alignment horizontal="center" vertical="center" wrapText="1"/>
    </xf>
    <xf numFmtId="0" fontId="5" fillId="3" borderId="61" xfId="0" applyFont="1" applyFill="1" applyBorder="1" applyAlignment="1">
      <alignment horizontal="center" vertical="center" wrapText="1"/>
    </xf>
    <xf numFmtId="0" fontId="5" fillId="3" borderId="62" xfId="0" applyFont="1" applyFill="1" applyBorder="1" applyAlignment="1">
      <alignment horizontal="center" vertical="center" wrapText="1"/>
    </xf>
    <xf numFmtId="0" fontId="3" fillId="2" borderId="61" xfId="0" applyFont="1" applyFill="1" applyBorder="1" applyAlignment="1" applyProtection="1">
      <alignment vertical="center" wrapText="1"/>
      <protection locked="0"/>
    </xf>
    <xf numFmtId="0" fontId="3" fillId="2" borderId="62" xfId="0" applyFont="1" applyFill="1" applyBorder="1" applyAlignment="1" applyProtection="1">
      <alignment vertical="center" wrapText="1"/>
      <protection locked="0"/>
    </xf>
    <xf numFmtId="0" fontId="3" fillId="2" borderId="63" xfId="0" applyFont="1" applyFill="1" applyBorder="1" applyAlignment="1" applyProtection="1">
      <alignment vertical="center" wrapText="1"/>
      <protection locked="0"/>
    </xf>
    <xf numFmtId="0" fontId="3" fillId="2" borderId="64" xfId="0" applyFont="1" applyFill="1" applyBorder="1" applyAlignment="1" applyProtection="1">
      <alignment vertical="center" wrapText="1"/>
      <protection locked="0"/>
    </xf>
    <xf numFmtId="0" fontId="0" fillId="2" borderId="62" xfId="0" applyFill="1" applyBorder="1" applyAlignment="1" applyProtection="1">
      <alignment vertical="center" wrapText="1"/>
      <protection locked="0"/>
    </xf>
    <xf numFmtId="0" fontId="2" fillId="0" borderId="65" xfId="0" applyFont="1" applyBorder="1" applyAlignment="1">
      <alignment horizontal="left" vertical="center" wrapText="1"/>
    </xf>
    <xf numFmtId="0" fontId="2" fillId="7" borderId="66" xfId="0" applyFont="1" applyFill="1" applyBorder="1" applyAlignment="1">
      <alignment wrapText="1"/>
    </xf>
    <xf numFmtId="0" fontId="0" fillId="0" borderId="2" xfId="0" applyBorder="1" applyAlignment="1">
      <alignment wrapText="1"/>
    </xf>
    <xf numFmtId="0" fontId="3" fillId="0" borderId="0" xfId="0" applyFont="1" applyAlignment="1">
      <alignment wrapText="1"/>
    </xf>
    <xf numFmtId="1" fontId="2" fillId="5" borderId="45" xfId="0" applyNumberFormat="1" applyFont="1" applyFill="1" applyBorder="1" applyAlignment="1">
      <alignment horizontal="center" vertical="center" wrapText="1"/>
    </xf>
    <xf numFmtId="1" fontId="2" fillId="5" borderId="58" xfId="0" applyNumberFormat="1" applyFont="1" applyFill="1" applyBorder="1" applyAlignment="1">
      <alignment horizontal="center" vertical="center" wrapText="1"/>
    </xf>
    <xf numFmtId="2" fontId="3" fillId="5" borderId="31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Alignment="1">
      <alignment horizontal="right" wrapText="1"/>
    </xf>
    <xf numFmtId="0" fontId="18" fillId="0" borderId="54" xfId="0" applyFont="1" applyBorder="1" applyAlignment="1">
      <alignment horizontal="right"/>
    </xf>
    <xf numFmtId="0" fontId="15" fillId="0" borderId="5" xfId="0" applyFont="1" applyBorder="1" applyAlignment="1">
      <alignment horizontal="right"/>
    </xf>
    <xf numFmtId="1" fontId="16" fillId="5" borderId="9" xfId="0" applyNumberFormat="1" applyFont="1" applyFill="1" applyBorder="1" applyAlignment="1">
      <alignment horizontal="left"/>
    </xf>
    <xf numFmtId="1" fontId="0" fillId="11" borderId="4" xfId="1" applyNumberFormat="1" applyFont="1" applyFill="1" applyBorder="1" applyProtection="1"/>
    <xf numFmtId="0" fontId="0" fillId="0" borderId="0" xfId="0" applyAlignment="1">
      <alignment horizontal="left" vertical="center" wrapText="1"/>
    </xf>
    <xf numFmtId="0" fontId="2" fillId="24" borderId="42" xfId="0" applyFont="1" applyFill="1" applyBorder="1" applyAlignment="1">
      <alignment horizontal="center" vertical="center" wrapText="1"/>
    </xf>
    <xf numFmtId="0" fontId="3" fillId="22" borderId="42" xfId="0" applyFont="1" applyFill="1" applyBorder="1" applyAlignment="1">
      <alignment vertical="center" wrapText="1"/>
    </xf>
    <xf numFmtId="0" fontId="3" fillId="11" borderId="42" xfId="0" applyFont="1" applyFill="1" applyBorder="1" applyAlignment="1">
      <alignment vertical="center" wrapText="1"/>
    </xf>
    <xf numFmtId="0" fontId="3" fillId="22" borderId="44" xfId="0" applyFont="1" applyFill="1" applyBorder="1" applyAlignment="1">
      <alignment vertical="center" wrapText="1"/>
    </xf>
    <xf numFmtId="0" fontId="3" fillId="22" borderId="31" xfId="0" applyFont="1" applyFill="1" applyBorder="1" applyAlignment="1">
      <alignment vertical="center" wrapText="1"/>
    </xf>
    <xf numFmtId="0" fontId="3" fillId="22" borderId="40" xfId="0" applyFont="1" applyFill="1" applyBorder="1" applyAlignment="1">
      <alignment vertical="center" wrapText="1"/>
    </xf>
    <xf numFmtId="0" fontId="3" fillId="22" borderId="42" xfId="0" applyFont="1" applyFill="1" applyBorder="1" applyAlignment="1">
      <alignment horizontal="center" vertical="center" wrapText="1"/>
    </xf>
    <xf numFmtId="0" fontId="3" fillId="22" borderId="45" xfId="0" applyFont="1" applyFill="1" applyBorder="1" applyAlignment="1">
      <alignment vertical="center" wrapText="1"/>
    </xf>
    <xf numFmtId="9" fontId="3" fillId="5" borderId="44" xfId="1" applyFont="1" applyFill="1" applyBorder="1" applyAlignment="1" applyProtection="1">
      <alignment horizontal="center" vertical="center" wrapText="1"/>
    </xf>
    <xf numFmtId="0" fontId="3" fillId="5" borderId="31" xfId="0" applyFont="1" applyFill="1" applyBorder="1" applyAlignment="1">
      <alignment horizontal="center" vertical="center" wrapText="1"/>
    </xf>
    <xf numFmtId="0" fontId="3" fillId="11" borderId="44" xfId="0" applyFont="1" applyFill="1" applyBorder="1" applyAlignment="1">
      <alignment vertical="center" wrapText="1"/>
    </xf>
    <xf numFmtId="0" fontId="3" fillId="11" borderId="31" xfId="0" applyFont="1" applyFill="1" applyBorder="1" applyAlignment="1">
      <alignment vertical="center" wrapText="1"/>
    </xf>
    <xf numFmtId="0" fontId="3" fillId="11" borderId="56" xfId="0" applyFont="1" applyFill="1" applyBorder="1" applyAlignment="1">
      <alignment horizontal="center" vertical="center" wrapText="1"/>
    </xf>
    <xf numFmtId="0" fontId="3" fillId="11" borderId="45" xfId="0" applyFont="1" applyFill="1" applyBorder="1" applyAlignment="1">
      <alignment vertical="center" wrapText="1"/>
    </xf>
    <xf numFmtId="9" fontId="3" fillId="11" borderId="44" xfId="1" applyFont="1" applyFill="1" applyBorder="1" applyAlignment="1" applyProtection="1">
      <alignment horizontal="center" vertical="center" wrapText="1"/>
    </xf>
    <xf numFmtId="0" fontId="3" fillId="11" borderId="31" xfId="0" applyFont="1" applyFill="1" applyBorder="1" applyAlignment="1">
      <alignment horizontal="center" vertical="center" wrapText="1"/>
    </xf>
    <xf numFmtId="0" fontId="2" fillId="22" borderId="28" xfId="0" applyFont="1" applyFill="1" applyBorder="1" applyAlignment="1">
      <alignment horizontal="center" vertical="center" wrapText="1"/>
    </xf>
    <xf numFmtId="0" fontId="2" fillId="22" borderId="31" xfId="0" applyFont="1" applyFill="1" applyBorder="1" applyAlignment="1">
      <alignment horizontal="center" vertical="center" wrapText="1"/>
    </xf>
    <xf numFmtId="0" fontId="2" fillId="22" borderId="3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 applyProtection="1">
      <alignment horizontal="center" vertical="center" wrapText="1"/>
      <protection locked="0"/>
    </xf>
    <xf numFmtId="0" fontId="15" fillId="0" borderId="0" xfId="0" applyFont="1" applyAlignment="1">
      <alignment vertical="center" wrapText="1"/>
    </xf>
    <xf numFmtId="0" fontId="15" fillId="0" borderId="0" xfId="0" applyFont="1" applyAlignment="1">
      <alignment horizontal="center" vertical="center" wrapText="1"/>
    </xf>
    <xf numFmtId="0" fontId="15" fillId="0" borderId="0" xfId="1" applyNumberFormat="1" applyFont="1" applyFill="1" applyBorder="1" applyAlignment="1" applyProtection="1">
      <alignment horizontal="center" vertical="center" wrapText="1"/>
    </xf>
    <xf numFmtId="0" fontId="15" fillId="0" borderId="0" xfId="0" applyFont="1" applyAlignment="1">
      <alignment wrapText="1"/>
    </xf>
    <xf numFmtId="0" fontId="3" fillId="0" borderId="72" xfId="0" applyFont="1" applyBorder="1" applyAlignment="1" applyProtection="1">
      <alignment horizontal="center" vertical="center" wrapText="1"/>
      <protection locked="0"/>
    </xf>
    <xf numFmtId="0" fontId="3" fillId="0" borderId="74" xfId="0" applyFont="1" applyBorder="1" applyAlignment="1" applyProtection="1">
      <alignment horizontal="center" vertical="center" wrapText="1"/>
      <protection locked="0"/>
    </xf>
    <xf numFmtId="0" fontId="4" fillId="0" borderId="0" xfId="0" applyFont="1" applyAlignment="1">
      <alignment vertical="center" wrapText="1"/>
    </xf>
    <xf numFmtId="2" fontId="0" fillId="0" borderId="27" xfId="0" applyNumberFormat="1" applyBorder="1" applyAlignment="1">
      <alignment wrapText="1"/>
    </xf>
    <xf numFmtId="0" fontId="0" fillId="0" borderId="27" xfId="0" applyBorder="1" applyAlignment="1">
      <alignment wrapText="1"/>
    </xf>
    <xf numFmtId="0" fontId="2" fillId="9" borderId="28" xfId="0" applyFont="1" applyFill="1" applyBorder="1" applyAlignment="1">
      <alignment horizontal="center" vertical="center" wrapText="1"/>
    </xf>
    <xf numFmtId="0" fontId="2" fillId="22" borderId="26" xfId="0" applyFont="1" applyFill="1" applyBorder="1" applyAlignment="1">
      <alignment horizontal="center" vertical="center" wrapText="1"/>
    </xf>
    <xf numFmtId="49" fontId="2" fillId="22" borderId="24" xfId="0" applyNumberFormat="1" applyFont="1" applyFill="1" applyBorder="1" applyAlignment="1">
      <alignment horizontal="center" vertical="center" wrapText="1"/>
    </xf>
    <xf numFmtId="0" fontId="2" fillId="24" borderId="40" xfId="0" applyFont="1" applyFill="1" applyBorder="1" applyAlignment="1">
      <alignment horizontal="center" vertical="center" wrapText="1"/>
    </xf>
    <xf numFmtId="1" fontId="2" fillId="5" borderId="23" xfId="0" applyNumberFormat="1" applyFont="1" applyFill="1" applyBorder="1" applyAlignment="1">
      <alignment horizontal="center" vertical="center" wrapText="1"/>
    </xf>
    <xf numFmtId="0" fontId="3" fillId="0" borderId="71" xfId="0" applyFont="1" applyBorder="1" applyAlignment="1" applyProtection="1">
      <alignment horizontal="center" vertical="center" wrapText="1"/>
      <protection locked="0"/>
    </xf>
    <xf numFmtId="1" fontId="2" fillId="5" borderId="43" xfId="0" applyNumberFormat="1" applyFont="1" applyFill="1" applyBorder="1" applyAlignment="1">
      <alignment horizontal="center" vertical="center" wrapText="1"/>
    </xf>
    <xf numFmtId="166" fontId="3" fillId="0" borderId="72" xfId="1" applyNumberFormat="1" applyFont="1" applyBorder="1" applyAlignment="1" applyProtection="1">
      <alignment horizontal="center" vertical="center" wrapText="1"/>
      <protection locked="0"/>
    </xf>
    <xf numFmtId="166" fontId="3" fillId="0" borderId="74" xfId="1" applyNumberFormat="1" applyFont="1" applyBorder="1" applyAlignment="1" applyProtection="1">
      <alignment horizontal="center" vertical="center" wrapText="1"/>
      <protection locked="0"/>
    </xf>
    <xf numFmtId="0" fontId="3" fillId="22" borderId="42" xfId="1" applyNumberFormat="1" applyFont="1" applyFill="1" applyBorder="1" applyAlignment="1" applyProtection="1">
      <alignment horizontal="center" vertical="center" wrapText="1"/>
    </xf>
    <xf numFmtId="1" fontId="2" fillId="10" borderId="45" xfId="0" applyNumberFormat="1" applyFont="1" applyFill="1" applyBorder="1" applyAlignment="1">
      <alignment horizontal="center" vertical="center" wrapText="1"/>
    </xf>
    <xf numFmtId="1" fontId="3" fillId="22" borderId="42" xfId="1" applyNumberFormat="1" applyFont="1" applyFill="1" applyBorder="1" applyAlignment="1" applyProtection="1">
      <alignment horizontal="center" vertical="center" wrapText="1"/>
    </xf>
    <xf numFmtId="2" fontId="3" fillId="22" borderId="42" xfId="1" applyNumberFormat="1" applyFont="1" applyFill="1" applyBorder="1" applyAlignment="1" applyProtection="1">
      <alignment horizontal="center" vertical="center" wrapText="1"/>
    </xf>
    <xf numFmtId="9" fontId="3" fillId="22" borderId="42" xfId="0" applyNumberFormat="1" applyFont="1" applyFill="1" applyBorder="1" applyAlignment="1">
      <alignment horizontal="center" vertical="center" wrapText="1"/>
    </xf>
    <xf numFmtId="166" fontId="3" fillId="22" borderId="42" xfId="1" applyNumberFormat="1" applyFont="1" applyFill="1" applyBorder="1" applyAlignment="1" applyProtection="1">
      <alignment horizontal="center" vertical="center" wrapText="1"/>
    </xf>
    <xf numFmtId="1" fontId="2" fillId="5" borderId="47" xfId="0" applyNumberFormat="1" applyFont="1" applyFill="1" applyBorder="1" applyAlignment="1">
      <alignment horizontal="center" vertical="center" wrapText="1"/>
    </xf>
    <xf numFmtId="1" fontId="30" fillId="23" borderId="42" xfId="1" applyNumberFormat="1" applyFont="1" applyFill="1" applyBorder="1" applyAlignment="1" applyProtection="1">
      <alignment horizontal="center" vertical="center" wrapText="1"/>
    </xf>
    <xf numFmtId="1" fontId="30" fillId="23" borderId="44" xfId="1" applyNumberFormat="1" applyFont="1" applyFill="1" applyBorder="1" applyAlignment="1" applyProtection="1">
      <alignment horizontal="center" vertical="center" wrapText="1"/>
    </xf>
    <xf numFmtId="1" fontId="3" fillId="22" borderId="31" xfId="1" applyNumberFormat="1" applyFont="1" applyFill="1" applyBorder="1" applyAlignment="1" applyProtection="1">
      <alignment horizontal="center" vertical="center" wrapText="1"/>
    </xf>
    <xf numFmtId="1" fontId="3" fillId="22" borderId="44" xfId="0" applyNumberFormat="1" applyFont="1" applyFill="1" applyBorder="1" applyAlignment="1">
      <alignment horizontal="center" vertical="center" wrapText="1"/>
    </xf>
    <xf numFmtId="1" fontId="3" fillId="22" borderId="42" xfId="0" applyNumberFormat="1" applyFont="1" applyFill="1" applyBorder="1" applyAlignment="1">
      <alignment horizontal="center" vertical="center" wrapText="1"/>
    </xf>
    <xf numFmtId="0" fontId="2" fillId="24" borderId="44" xfId="0" applyFont="1" applyFill="1" applyBorder="1" applyAlignment="1">
      <alignment horizontal="center" vertical="center" wrapText="1"/>
    </xf>
    <xf numFmtId="1" fontId="3" fillId="11" borderId="42" xfId="1" applyNumberFormat="1" applyFont="1" applyFill="1" applyBorder="1" applyAlignment="1" applyProtection="1">
      <alignment horizontal="center" vertical="center" wrapText="1"/>
    </xf>
    <xf numFmtId="166" fontId="3" fillId="11" borderId="42" xfId="1" quotePrefix="1" applyNumberFormat="1" applyFont="1" applyFill="1" applyBorder="1" applyAlignment="1" applyProtection="1">
      <alignment horizontal="center" vertical="center" wrapText="1"/>
    </xf>
    <xf numFmtId="1" fontId="2" fillId="10" borderId="44" xfId="0" applyNumberFormat="1" applyFont="1" applyFill="1" applyBorder="1" applyAlignment="1">
      <alignment horizontal="center" vertical="center" wrapText="1"/>
    </xf>
    <xf numFmtId="1" fontId="2" fillId="5" borderId="44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" fillId="11" borderId="44" xfId="0" applyFont="1" applyFill="1" applyBorder="1" applyAlignment="1">
      <alignment horizontal="center" vertical="center" wrapText="1"/>
    </xf>
    <xf numFmtId="1" fontId="2" fillId="10" borderId="31" xfId="0" applyNumberFormat="1" applyFont="1" applyFill="1" applyBorder="1" applyAlignment="1">
      <alignment horizontal="center" vertical="center" wrapText="1"/>
    </xf>
    <xf numFmtId="165" fontId="3" fillId="0" borderId="0" xfId="0" quotePrefix="1" applyNumberFormat="1" applyFont="1" applyAlignment="1">
      <alignment horizontal="center" vertical="center" wrapText="1"/>
    </xf>
    <xf numFmtId="49" fontId="2" fillId="0" borderId="0" xfId="0" applyNumberFormat="1" applyFont="1" applyAlignment="1">
      <alignment horizontal="right" vertical="top" wrapText="1"/>
    </xf>
    <xf numFmtId="0" fontId="2" fillId="0" borderId="0" xfId="0" applyFont="1" applyAlignment="1">
      <alignment horizontal="left" wrapText="1"/>
    </xf>
    <xf numFmtId="0" fontId="8" fillId="0" borderId="0" xfId="2" applyAlignment="1" applyProtection="1">
      <alignment wrapText="1"/>
    </xf>
    <xf numFmtId="0" fontId="28" fillId="0" borderId="0" xfId="0" applyFont="1" applyAlignment="1">
      <alignment wrapText="1"/>
    </xf>
    <xf numFmtId="0" fontId="3" fillId="22" borderId="37" xfId="0" applyFont="1" applyFill="1" applyBorder="1" applyAlignment="1">
      <alignment horizontal="center" vertical="center" wrapText="1"/>
    </xf>
    <xf numFmtId="0" fontId="3" fillId="11" borderId="28" xfId="0" applyFont="1" applyFill="1" applyBorder="1" applyAlignment="1">
      <alignment vertical="center" wrapText="1"/>
    </xf>
    <xf numFmtId="0" fontId="3" fillId="11" borderId="40" xfId="0" applyFont="1" applyFill="1" applyBorder="1" applyAlignment="1">
      <alignment vertical="center" wrapText="1"/>
    </xf>
    <xf numFmtId="165" fontId="3" fillId="11" borderId="75" xfId="0" applyNumberFormat="1" applyFont="1" applyFill="1" applyBorder="1" applyAlignment="1">
      <alignment horizontal="center" vertical="center" wrapText="1"/>
    </xf>
    <xf numFmtId="0" fontId="3" fillId="11" borderId="67" xfId="0" applyFont="1" applyFill="1" applyBorder="1" applyAlignment="1">
      <alignment vertical="center" wrapText="1"/>
    </xf>
    <xf numFmtId="0" fontId="3" fillId="11" borderId="0" xfId="0" applyFont="1" applyFill="1" applyAlignment="1">
      <alignment wrapText="1"/>
    </xf>
    <xf numFmtId="0" fontId="3" fillId="11" borderId="41" xfId="0" applyFont="1" applyFill="1" applyBorder="1" applyAlignment="1">
      <alignment horizontal="center" vertical="center" wrapText="1"/>
    </xf>
    <xf numFmtId="165" fontId="3" fillId="11" borderId="40" xfId="0" applyNumberFormat="1" applyFont="1" applyFill="1" applyBorder="1" applyAlignment="1">
      <alignment horizontal="center" vertical="center" wrapText="1"/>
    </xf>
    <xf numFmtId="165" fontId="3" fillId="11" borderId="42" xfId="0" applyNumberFormat="1" applyFont="1" applyFill="1" applyBorder="1" applyAlignment="1">
      <alignment horizontal="center" vertical="center" wrapText="1"/>
    </xf>
    <xf numFmtId="1" fontId="2" fillId="22" borderId="45" xfId="0" applyNumberFormat="1" applyFont="1" applyFill="1" applyBorder="1" applyAlignment="1">
      <alignment horizontal="center" vertical="center" wrapText="1"/>
    </xf>
    <xf numFmtId="9" fontId="3" fillId="22" borderId="40" xfId="1" applyFont="1" applyFill="1" applyBorder="1" applyAlignment="1" applyProtection="1">
      <alignment horizontal="center" vertical="center" wrapText="1"/>
    </xf>
    <xf numFmtId="166" fontId="3" fillId="22" borderId="40" xfId="1" quotePrefix="1" applyNumberFormat="1" applyFont="1" applyFill="1" applyBorder="1" applyAlignment="1" applyProtection="1">
      <alignment horizontal="center" vertical="center" wrapText="1"/>
    </xf>
    <xf numFmtId="1" fontId="2" fillId="5" borderId="28" xfId="0" applyNumberFormat="1" applyFont="1" applyFill="1" applyBorder="1" applyAlignment="1">
      <alignment horizontal="center" vertical="center" wrapText="1"/>
    </xf>
    <xf numFmtId="0" fontId="3" fillId="22" borderId="37" xfId="0" applyFont="1" applyFill="1" applyBorder="1" applyAlignment="1">
      <alignment vertical="center" wrapText="1"/>
    </xf>
    <xf numFmtId="165" fontId="3" fillId="22" borderId="37" xfId="0" applyNumberFormat="1" applyFont="1" applyFill="1" applyBorder="1" applyAlignment="1">
      <alignment horizontal="center" vertical="center" wrapText="1"/>
    </xf>
    <xf numFmtId="1" fontId="2" fillId="22" borderId="46" xfId="0" applyNumberFormat="1" applyFont="1" applyFill="1" applyBorder="1" applyAlignment="1">
      <alignment horizontal="center" vertical="center" wrapText="1"/>
    </xf>
    <xf numFmtId="0" fontId="3" fillId="11" borderId="75" xfId="0" applyFont="1" applyFill="1" applyBorder="1" applyAlignment="1">
      <alignment horizontal="center" vertical="center" wrapText="1"/>
    </xf>
    <xf numFmtId="0" fontId="3" fillId="5" borderId="75" xfId="0" applyFont="1" applyFill="1" applyBorder="1" applyAlignment="1">
      <alignment horizontal="center" vertical="center" wrapText="1"/>
    </xf>
    <xf numFmtId="2" fontId="3" fillId="5" borderId="40" xfId="0" applyNumberFormat="1" applyFont="1" applyFill="1" applyBorder="1" applyAlignment="1">
      <alignment horizontal="center" vertical="center" wrapText="1"/>
    </xf>
    <xf numFmtId="1" fontId="2" fillId="5" borderId="76" xfId="0" applyNumberFormat="1" applyFont="1" applyFill="1" applyBorder="1" applyAlignment="1">
      <alignment horizontal="center" vertical="center" wrapText="1"/>
    </xf>
    <xf numFmtId="1" fontId="45" fillId="10" borderId="45" xfId="0" applyNumberFormat="1" applyFont="1" applyFill="1" applyBorder="1" applyAlignment="1">
      <alignment horizontal="center" vertical="center" wrapText="1"/>
    </xf>
    <xf numFmtId="0" fontId="3" fillId="11" borderId="68" xfId="0" applyFont="1" applyFill="1" applyBorder="1" applyAlignment="1">
      <alignment vertical="top" wrapText="1"/>
    </xf>
    <xf numFmtId="0" fontId="2" fillId="0" borderId="0" xfId="0" applyFont="1" applyAlignment="1">
      <alignment horizontal="right" wrapText="1"/>
    </xf>
    <xf numFmtId="14" fontId="3" fillId="0" borderId="0" xfId="0" applyNumberFormat="1" applyFont="1" applyAlignment="1">
      <alignment horizontal="left" wrapText="1"/>
    </xf>
    <xf numFmtId="0" fontId="2" fillId="0" borderId="4" xfId="0" applyFont="1" applyBorder="1" applyAlignment="1">
      <alignment horizontal="right" wrapText="1"/>
    </xf>
    <xf numFmtId="0" fontId="0" fillId="0" borderId="4" xfId="0" applyBorder="1" applyAlignment="1">
      <alignment wrapText="1"/>
    </xf>
    <xf numFmtId="0" fontId="2" fillId="0" borderId="32" xfId="0" applyFont="1" applyBorder="1" applyAlignment="1">
      <alignment horizontal="right" wrapText="1"/>
    </xf>
    <xf numFmtId="0" fontId="2" fillId="0" borderId="26" xfId="0" applyFont="1" applyBorder="1" applyAlignment="1">
      <alignment horizontal="right" wrapText="1"/>
    </xf>
    <xf numFmtId="14" fontId="3" fillId="0" borderId="78" xfId="0" applyNumberFormat="1" applyFont="1" applyBorder="1" applyAlignment="1">
      <alignment horizontal="left" wrapText="1"/>
    </xf>
    <xf numFmtId="0" fontId="2" fillId="0" borderId="78" xfId="0" applyFont="1" applyBorder="1" applyAlignment="1">
      <alignment horizontal="left" wrapText="1"/>
    </xf>
    <xf numFmtId="49" fontId="3" fillId="0" borderId="78" xfId="0" applyNumberFormat="1" applyFont="1" applyBorder="1" applyAlignment="1">
      <alignment wrapText="1"/>
    </xf>
    <xf numFmtId="0" fontId="2" fillId="3" borderId="4" xfId="0" applyFont="1" applyFill="1" applyBorder="1" applyAlignment="1">
      <alignment horizontal="center" vertical="center" wrapText="1"/>
    </xf>
    <xf numFmtId="0" fontId="3" fillId="20" borderId="42" xfId="0" applyFont="1" applyFill="1" applyBorder="1" applyAlignment="1">
      <alignment horizontal="center" vertical="center" wrapText="1"/>
    </xf>
    <xf numFmtId="0" fontId="49" fillId="5" borderId="56" xfId="0" applyFont="1" applyFill="1" applyBorder="1" applyAlignment="1">
      <alignment horizontal="center" vertical="center" wrapText="1"/>
    </xf>
    <xf numFmtId="10" fontId="3" fillId="11" borderId="57" xfId="0" applyNumberFormat="1" applyFont="1" applyFill="1" applyBorder="1" applyAlignment="1">
      <alignment horizontal="center" vertical="center" wrapText="1"/>
    </xf>
    <xf numFmtId="10" fontId="3" fillId="5" borderId="44" xfId="0" applyNumberFormat="1" applyFont="1" applyFill="1" applyBorder="1" applyAlignment="1">
      <alignment horizontal="center" vertical="center" wrapText="1"/>
    </xf>
    <xf numFmtId="0" fontId="3" fillId="6" borderId="0" xfId="0" applyFont="1" applyFill="1" applyAlignment="1">
      <alignment vertical="center" wrapText="1"/>
    </xf>
    <xf numFmtId="0" fontId="3" fillId="6" borderId="0" xfId="0" applyFont="1" applyFill="1" applyAlignment="1">
      <alignment horizontal="center" vertical="center" wrapText="1"/>
    </xf>
    <xf numFmtId="0" fontId="2" fillId="25" borderId="0" xfId="0" applyFont="1" applyFill="1" applyAlignment="1">
      <alignment horizontal="center" vertical="center" wrapText="1"/>
    </xf>
    <xf numFmtId="1" fontId="3" fillId="6" borderId="0" xfId="1" applyNumberFormat="1" applyFont="1" applyFill="1" applyBorder="1" applyAlignment="1" applyProtection="1">
      <alignment horizontal="center" vertical="center" wrapText="1"/>
    </xf>
    <xf numFmtId="1" fontId="2" fillId="6" borderId="0" xfId="0" applyNumberFormat="1" applyFont="1" applyFill="1" applyAlignment="1">
      <alignment horizontal="center" vertical="center" wrapText="1"/>
    </xf>
    <xf numFmtId="0" fontId="2" fillId="24" borderId="31" xfId="0" applyFont="1" applyFill="1" applyBorder="1" applyAlignment="1">
      <alignment horizontal="center" vertical="center" wrapText="1"/>
    </xf>
    <xf numFmtId="1" fontId="3" fillId="11" borderId="31" xfId="1" applyNumberFormat="1" applyFont="1" applyFill="1" applyBorder="1" applyAlignment="1" applyProtection="1">
      <alignment horizontal="center" vertical="center" wrapText="1"/>
    </xf>
    <xf numFmtId="1" fontId="2" fillId="6" borderId="4" xfId="0" applyNumberFormat="1" applyFont="1" applyFill="1" applyBorder="1" applyAlignment="1">
      <alignment horizontal="center" vertical="center" wrapText="1"/>
    </xf>
    <xf numFmtId="0" fontId="2" fillId="25" borderId="7" xfId="0" applyFont="1" applyFill="1" applyBorder="1" applyAlignment="1">
      <alignment horizontal="center" vertical="center" wrapText="1"/>
    </xf>
    <xf numFmtId="0" fontId="2" fillId="25" borderId="71" xfId="0" applyFont="1" applyFill="1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 wrapText="1"/>
    </xf>
    <xf numFmtId="0" fontId="3" fillId="6" borderId="73" xfId="0" applyFont="1" applyFill="1" applyBorder="1" applyAlignment="1">
      <alignment horizontal="center" vertical="center" wrapText="1"/>
    </xf>
    <xf numFmtId="0" fontId="3" fillId="6" borderId="7" xfId="0" applyFont="1" applyFill="1" applyBorder="1" applyAlignment="1">
      <alignment vertical="center" wrapText="1"/>
    </xf>
    <xf numFmtId="0" fontId="3" fillId="6" borderId="71" xfId="0" applyFont="1" applyFill="1" applyBorder="1" applyAlignment="1">
      <alignment vertical="center" wrapText="1"/>
    </xf>
    <xf numFmtId="0" fontId="3" fillId="11" borderId="44" xfId="1" applyNumberFormat="1" applyFont="1" applyFill="1" applyBorder="1" applyAlignment="1" applyProtection="1">
      <alignment horizontal="center" vertical="center" wrapText="1"/>
    </xf>
    <xf numFmtId="1" fontId="46" fillId="10" borderId="31" xfId="0" applyNumberFormat="1" applyFont="1" applyFill="1" applyBorder="1" applyAlignment="1">
      <alignment horizontal="center" vertical="center" wrapText="1"/>
    </xf>
    <xf numFmtId="0" fontId="0" fillId="0" borderId="69" xfId="0" applyBorder="1" applyAlignment="1">
      <alignment vertical="center" wrapText="1"/>
    </xf>
    <xf numFmtId="0" fontId="12" fillId="5" borderId="51" xfId="0" applyFont="1" applyFill="1" applyBorder="1" applyAlignment="1">
      <alignment horizontal="center" vertical="center" wrapText="1"/>
    </xf>
    <xf numFmtId="0" fontId="13" fillId="5" borderId="51" xfId="0" applyFont="1" applyFill="1" applyBorder="1" applyAlignment="1">
      <alignment horizontal="center" vertical="center" wrapText="1"/>
    </xf>
    <xf numFmtId="0" fontId="50" fillId="22" borderId="42" xfId="0" applyFont="1" applyFill="1" applyBorder="1" applyAlignment="1">
      <alignment vertical="center" wrapText="1"/>
    </xf>
    <xf numFmtId="0" fontId="4" fillId="0" borderId="0" xfId="0" applyFont="1" applyAlignment="1">
      <alignment horizontal="center" vertical="center" wrapText="1"/>
    </xf>
    <xf numFmtId="0" fontId="0" fillId="0" borderId="0" xfId="0" quotePrefix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1" fontId="30" fillId="0" borderId="0" xfId="0" applyNumberFormat="1" applyFont="1" applyAlignment="1">
      <alignment horizontal="center" vertical="center" wrapText="1"/>
    </xf>
    <xf numFmtId="1" fontId="3" fillId="21" borderId="0" xfId="0" applyNumberFormat="1" applyFont="1" applyFill="1" applyAlignment="1">
      <alignment horizontal="center" vertical="center" wrapText="1"/>
    </xf>
    <xf numFmtId="1" fontId="30" fillId="0" borderId="56" xfId="0" applyNumberFormat="1" applyFont="1" applyBorder="1" applyAlignment="1">
      <alignment horizontal="center" vertical="center" wrapText="1"/>
    </xf>
    <xf numFmtId="1" fontId="3" fillId="21" borderId="56" xfId="0" applyNumberFormat="1" applyFont="1" applyFill="1" applyBorder="1" applyAlignment="1">
      <alignment horizontal="center" vertical="center" wrapText="1"/>
    </xf>
    <xf numFmtId="2" fontId="33" fillId="0" borderId="0" xfId="0" applyNumberFormat="1" applyFont="1" applyAlignment="1">
      <alignment horizontal="center" vertical="center" wrapText="1"/>
    </xf>
    <xf numFmtId="1" fontId="2" fillId="6" borderId="3" xfId="0" applyNumberFormat="1" applyFont="1" applyFill="1" applyBorder="1" applyAlignment="1">
      <alignment horizontal="center" vertical="center" wrapText="1"/>
    </xf>
    <xf numFmtId="1" fontId="17" fillId="0" borderId="0" xfId="0" applyNumberFormat="1" applyFont="1" applyAlignment="1">
      <alignment horizontal="center" vertical="center" wrapText="1"/>
    </xf>
    <xf numFmtId="2" fontId="0" fillId="0" borderId="0" xfId="0" applyNumberFormat="1" applyAlignment="1">
      <alignment horizontal="center" vertical="center" wrapText="1"/>
    </xf>
    <xf numFmtId="0" fontId="50" fillId="0" borderId="1" xfId="0" applyFont="1" applyBorder="1" applyAlignment="1">
      <alignment vertical="center" wrapText="1"/>
    </xf>
    <xf numFmtId="1" fontId="3" fillId="0" borderId="72" xfId="1" applyNumberFormat="1" applyFont="1" applyBorder="1" applyAlignment="1" applyProtection="1">
      <alignment horizontal="center" vertical="center" wrapText="1"/>
      <protection locked="0"/>
    </xf>
    <xf numFmtId="1" fontId="3" fillId="0" borderId="6" xfId="1" applyNumberFormat="1" applyFont="1" applyBorder="1" applyAlignment="1" applyProtection="1">
      <alignment horizontal="center" vertical="center" wrapText="1"/>
      <protection locked="0"/>
    </xf>
    <xf numFmtId="2" fontId="3" fillId="0" borderId="72" xfId="1" applyNumberFormat="1" applyFont="1" applyBorder="1" applyAlignment="1" applyProtection="1">
      <alignment horizontal="center" vertical="center" wrapText="1"/>
      <protection locked="0"/>
    </xf>
    <xf numFmtId="1" fontId="3" fillId="11" borderId="44" xfId="0" quotePrefix="1" applyNumberFormat="1" applyFont="1" applyFill="1" applyBorder="1" applyAlignment="1">
      <alignment horizontal="center" vertical="center" wrapText="1"/>
    </xf>
    <xf numFmtId="0" fontId="53" fillId="22" borderId="42" xfId="0" applyFont="1" applyFill="1" applyBorder="1" applyAlignment="1">
      <alignment vertical="center" wrapText="1"/>
    </xf>
    <xf numFmtId="0" fontId="53" fillId="22" borderId="44" xfId="0" applyFont="1" applyFill="1" applyBorder="1" applyAlignment="1">
      <alignment vertical="center" wrapText="1"/>
    </xf>
    <xf numFmtId="0" fontId="54" fillId="3" borderId="4" xfId="0" applyFont="1" applyFill="1" applyBorder="1" applyAlignment="1">
      <alignment horizontal="center" vertical="center" wrapText="1"/>
    </xf>
    <xf numFmtId="0" fontId="53" fillId="11" borderId="67" xfId="0" applyFont="1" applyFill="1" applyBorder="1" applyAlignment="1">
      <alignment vertical="center" wrapText="1"/>
    </xf>
    <xf numFmtId="1" fontId="53" fillId="20" borderId="42" xfId="1" applyNumberFormat="1" applyFont="1" applyFill="1" applyBorder="1" applyAlignment="1" applyProtection="1">
      <alignment horizontal="center" vertical="center" wrapText="1"/>
    </xf>
    <xf numFmtId="1" fontId="53" fillId="20" borderId="44" xfId="1" applyNumberFormat="1" applyFont="1" applyFill="1" applyBorder="1" applyAlignment="1" applyProtection="1">
      <alignment horizontal="center" vertical="center" wrapText="1"/>
    </xf>
    <xf numFmtId="0" fontId="53" fillId="22" borderId="42" xfId="0" applyFont="1" applyFill="1" applyBorder="1" applyAlignment="1">
      <alignment horizontal="center" vertical="center" wrapText="1"/>
    </xf>
    <xf numFmtId="0" fontId="53" fillId="20" borderId="42" xfId="0" applyFont="1" applyFill="1" applyBorder="1" applyAlignment="1">
      <alignment horizontal="center" vertical="center" wrapText="1"/>
    </xf>
    <xf numFmtId="0" fontId="53" fillId="20" borderId="37" xfId="0" applyFont="1" applyFill="1" applyBorder="1" applyAlignment="1">
      <alignment horizontal="center" vertical="center" wrapText="1"/>
    </xf>
    <xf numFmtId="0" fontId="55" fillId="22" borderId="40" xfId="0" applyFont="1" applyFill="1" applyBorder="1" applyAlignment="1">
      <alignment vertical="center" wrapText="1"/>
    </xf>
    <xf numFmtId="0" fontId="55" fillId="22" borderId="40" xfId="0" applyFont="1" applyFill="1" applyBorder="1" applyAlignment="1">
      <alignment horizontal="center" vertical="center" wrapText="1"/>
    </xf>
    <xf numFmtId="0" fontId="55" fillId="22" borderId="40" xfId="1" applyNumberFormat="1" applyFont="1" applyFill="1" applyBorder="1" applyAlignment="1" applyProtection="1">
      <alignment horizontal="center" vertical="center" wrapText="1"/>
    </xf>
    <xf numFmtId="0" fontId="55" fillId="0" borderId="0" xfId="0" applyFont="1" applyAlignment="1">
      <alignment horizontal="center" vertical="center" wrapText="1"/>
    </xf>
    <xf numFmtId="0" fontId="56" fillId="11" borderId="56" xfId="0" applyFont="1" applyFill="1" applyBorder="1" applyAlignment="1">
      <alignment vertical="center" wrapText="1"/>
    </xf>
    <xf numFmtId="1" fontId="56" fillId="8" borderId="7" xfId="0" applyNumberFormat="1" applyFont="1" applyFill="1" applyBorder="1" applyAlignment="1">
      <alignment wrapText="1"/>
    </xf>
    <xf numFmtId="0" fontId="56" fillId="8" borderId="7" xfId="0" applyFont="1" applyFill="1" applyBorder="1" applyAlignment="1">
      <alignment wrapText="1"/>
    </xf>
    <xf numFmtId="0" fontId="56" fillId="8" borderId="7" xfId="0" applyFont="1" applyFill="1" applyBorder="1" applyAlignment="1">
      <alignment horizontal="center" wrapText="1"/>
    </xf>
    <xf numFmtId="2" fontId="51" fillId="19" borderId="7" xfId="0" applyNumberFormat="1" applyFont="1" applyFill="1" applyBorder="1" applyAlignment="1">
      <alignment horizontal="center" wrapText="1"/>
    </xf>
    <xf numFmtId="0" fontId="51" fillId="19" borderId="7" xfId="0" applyFont="1" applyFill="1" applyBorder="1" applyAlignment="1">
      <alignment horizontal="center" wrapText="1"/>
    </xf>
    <xf numFmtId="1" fontId="3" fillId="6" borderId="7" xfId="1" applyNumberFormat="1" applyFont="1" applyFill="1" applyBorder="1" applyAlignment="1" applyProtection="1">
      <alignment horizontal="center" vertical="center" wrapText="1"/>
      <protection locked="0"/>
    </xf>
    <xf numFmtId="1" fontId="3" fillId="6" borderId="71" xfId="1" applyNumberFormat="1" applyFont="1" applyFill="1" applyBorder="1" applyAlignment="1" applyProtection="1">
      <alignment horizontal="center" vertical="center" wrapText="1"/>
      <protection locked="0"/>
    </xf>
    <xf numFmtId="1" fontId="0" fillId="0" borderId="72" xfId="0" applyNumberFormat="1" applyBorder="1" applyAlignment="1" applyProtection="1">
      <alignment horizontal="left" vertical="center" wrapText="1"/>
      <protection locked="0"/>
    </xf>
    <xf numFmtId="1" fontId="0" fillId="0" borderId="72" xfId="0" applyNumberFormat="1" applyBorder="1" applyAlignment="1" applyProtection="1">
      <alignment horizontal="center" vertical="center" wrapText="1"/>
      <protection locked="0"/>
    </xf>
    <xf numFmtId="0" fontId="0" fillId="0" borderId="72" xfId="0" applyBorder="1" applyAlignment="1" applyProtection="1">
      <alignment horizontal="left" vertical="center" wrapText="1"/>
      <protection locked="0"/>
    </xf>
    <xf numFmtId="0" fontId="0" fillId="0" borderId="72" xfId="0" applyBorder="1" applyAlignment="1" applyProtection="1">
      <alignment horizontal="center" vertical="center" wrapText="1"/>
      <protection locked="0"/>
    </xf>
    <xf numFmtId="0" fontId="0" fillId="0" borderId="79" xfId="0" applyBorder="1" applyAlignment="1" applyProtection="1">
      <alignment horizontal="left" vertical="center" wrapText="1"/>
      <protection locked="0"/>
    </xf>
    <xf numFmtId="0" fontId="0" fillId="0" borderId="79" xfId="0" applyBorder="1" applyAlignment="1" applyProtection="1">
      <alignment horizontal="center" vertical="center" wrapText="1"/>
      <protection locked="0"/>
    </xf>
    <xf numFmtId="0" fontId="0" fillId="0" borderId="69" xfId="0" applyBorder="1" applyAlignment="1" applyProtection="1">
      <alignment horizontal="left" vertical="center" wrapText="1"/>
      <protection locked="0"/>
    </xf>
    <xf numFmtId="0" fontId="0" fillId="0" borderId="69" xfId="0" applyBorder="1" applyAlignment="1" applyProtection="1">
      <alignment horizontal="center" vertical="center" wrapText="1"/>
      <protection locked="0"/>
    </xf>
    <xf numFmtId="0" fontId="3" fillId="11" borderId="82" xfId="0" applyFont="1" applyFill="1" applyBorder="1" applyAlignment="1">
      <alignment vertical="center" wrapText="1"/>
    </xf>
    <xf numFmtId="0" fontId="3" fillId="11" borderId="81" xfId="0" applyFont="1" applyFill="1" applyBorder="1" applyAlignment="1">
      <alignment vertical="center" wrapText="1"/>
    </xf>
    <xf numFmtId="0" fontId="30" fillId="11" borderId="44" xfId="0" applyFont="1" applyFill="1" applyBorder="1" applyAlignment="1">
      <alignment vertical="center" wrapText="1"/>
    </xf>
    <xf numFmtId="0" fontId="30" fillId="11" borderId="31" xfId="0" applyFont="1" applyFill="1" applyBorder="1" applyAlignment="1">
      <alignment vertical="center" wrapText="1"/>
    </xf>
    <xf numFmtId="1" fontId="2" fillId="5" borderId="37" xfId="0" applyNumberFormat="1" applyFont="1" applyFill="1" applyBorder="1" applyAlignment="1" applyProtection="1">
      <alignment horizontal="center" vertical="center" wrapText="1"/>
      <protection locked="0"/>
    </xf>
    <xf numFmtId="1" fontId="2" fillId="5" borderId="44" xfId="0" applyNumberFormat="1" applyFont="1" applyFill="1" applyBorder="1" applyAlignment="1" applyProtection="1">
      <alignment horizontal="center" vertical="center" wrapText="1"/>
      <protection locked="0"/>
    </xf>
    <xf numFmtId="0" fontId="5" fillId="3" borderId="8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 wrapText="1"/>
    </xf>
    <xf numFmtId="0" fontId="5" fillId="5" borderId="8" xfId="0" applyFont="1" applyFill="1" applyBorder="1" applyAlignment="1">
      <alignment horizontal="left" vertical="center"/>
    </xf>
    <xf numFmtId="0" fontId="5" fillId="5" borderId="23" xfId="0" applyFont="1" applyFill="1" applyBorder="1" applyAlignment="1">
      <alignment horizontal="left" vertical="center"/>
    </xf>
    <xf numFmtId="0" fontId="3" fillId="0" borderId="13" xfId="0" applyFont="1" applyBorder="1" applyAlignment="1">
      <alignment horizontal="left"/>
    </xf>
    <xf numFmtId="0" fontId="3" fillId="0" borderId="14" xfId="0" applyFont="1" applyBorder="1" applyAlignment="1">
      <alignment horizontal="left"/>
    </xf>
    <xf numFmtId="0" fontId="3" fillId="0" borderId="1" xfId="0" applyFont="1" applyBorder="1" applyAlignment="1">
      <alignment horizontal="left"/>
    </xf>
    <xf numFmtId="0" fontId="3" fillId="0" borderId="3" xfId="0" applyFont="1" applyBorder="1" applyAlignment="1">
      <alignment horizontal="left"/>
    </xf>
    <xf numFmtId="0" fontId="3" fillId="0" borderId="16" xfId="0" applyFont="1" applyBorder="1" applyAlignment="1">
      <alignment horizontal="left"/>
    </xf>
    <xf numFmtId="0" fontId="3" fillId="0" borderId="17" xfId="0" applyFont="1" applyBorder="1" applyAlignment="1">
      <alignment horizontal="left"/>
    </xf>
    <xf numFmtId="0" fontId="8" fillId="0" borderId="5" xfId="2" applyBorder="1" applyAlignment="1" applyProtection="1">
      <alignment vertical="center" wrapText="1"/>
    </xf>
    <xf numFmtId="0" fontId="8" fillId="0" borderId="6" xfId="2" applyBorder="1" applyAlignment="1" applyProtection="1">
      <alignment vertical="center" wrapText="1"/>
    </xf>
    <xf numFmtId="0" fontId="8" fillId="0" borderId="7" xfId="2" applyBorder="1" applyAlignment="1" applyProtection="1">
      <alignment vertical="center" wrapText="1"/>
    </xf>
    <xf numFmtId="1" fontId="9" fillId="2" borderId="1" xfId="0" applyNumberFormat="1" applyFont="1" applyFill="1" applyBorder="1" applyAlignment="1" applyProtection="1">
      <alignment horizontal="right"/>
      <protection locked="0"/>
    </xf>
    <xf numFmtId="1" fontId="9" fillId="2" borderId="3" xfId="0" applyNumberFormat="1" applyFont="1" applyFill="1" applyBorder="1" applyAlignment="1" applyProtection="1">
      <alignment horizontal="right"/>
      <protection locked="0"/>
    </xf>
    <xf numFmtId="1" fontId="3" fillId="2" borderId="4" xfId="0" applyNumberFormat="1" applyFont="1" applyFill="1" applyBorder="1" applyAlignment="1" applyProtection="1">
      <alignment horizontal="right"/>
      <protection locked="0"/>
    </xf>
    <xf numFmtId="1" fontId="10" fillId="4" borderId="4" xfId="0" applyNumberFormat="1" applyFont="1" applyFill="1" applyBorder="1" applyAlignment="1">
      <alignment horizontal="right"/>
    </xf>
    <xf numFmtId="0" fontId="8" fillId="0" borderId="5" xfId="2" applyBorder="1" applyAlignment="1" applyProtection="1">
      <alignment horizontal="left" vertical="center" wrapText="1"/>
    </xf>
    <xf numFmtId="0" fontId="8" fillId="0" borderId="6" xfId="2" applyBorder="1" applyAlignment="1" applyProtection="1">
      <alignment horizontal="left" vertical="center" wrapText="1"/>
    </xf>
    <xf numFmtId="1" fontId="0" fillId="2" borderId="4" xfId="0" applyNumberFormat="1" applyFill="1" applyBorder="1" applyAlignment="1" applyProtection="1">
      <alignment horizontal="right"/>
      <protection locked="0"/>
    </xf>
    <xf numFmtId="1" fontId="10" fillId="4" borderId="20" xfId="0" applyNumberFormat="1" applyFont="1" applyFill="1" applyBorder="1" applyAlignment="1">
      <alignment horizontal="right"/>
    </xf>
    <xf numFmtId="1" fontId="10" fillId="4" borderId="53" xfId="0" applyNumberFormat="1" applyFont="1" applyFill="1" applyBorder="1" applyAlignment="1">
      <alignment horizontal="right"/>
    </xf>
    <xf numFmtId="0" fontId="0" fillId="0" borderId="4" xfId="0" applyBorder="1" applyAlignment="1" applyProtection="1">
      <alignment horizontal="left" wrapText="1"/>
      <protection locked="0"/>
    </xf>
    <xf numFmtId="14" fontId="3" fillId="2" borderId="4" xfId="0" applyNumberFormat="1" applyFont="1" applyFill="1" applyBorder="1" applyAlignment="1" applyProtection="1">
      <alignment horizontal="left" wrapText="1"/>
      <protection locked="0"/>
    </xf>
    <xf numFmtId="1" fontId="3" fillId="2" borderId="5" xfId="0" applyNumberFormat="1" applyFont="1" applyFill="1" applyBorder="1" applyAlignment="1" applyProtection="1">
      <alignment horizontal="left" wrapText="1"/>
      <protection locked="0"/>
    </xf>
    <xf numFmtId="0" fontId="15" fillId="0" borderId="1" xfId="0" applyFont="1" applyBorder="1" applyAlignment="1">
      <alignment horizontal="left" wrapText="1"/>
    </xf>
    <xf numFmtId="0" fontId="15" fillId="0" borderId="2" xfId="0" applyFont="1" applyBorder="1" applyAlignment="1">
      <alignment horizontal="left" wrapText="1"/>
    </xf>
    <xf numFmtId="0" fontId="15" fillId="0" borderId="54" xfId="0" applyFont="1" applyBorder="1" applyAlignment="1">
      <alignment horizontal="left" wrapText="1"/>
    </xf>
    <xf numFmtId="0" fontId="15" fillId="0" borderId="53" xfId="0" applyFont="1" applyBorder="1" applyAlignment="1">
      <alignment horizontal="left" wrapText="1"/>
    </xf>
    <xf numFmtId="0" fontId="4" fillId="0" borderId="8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6" fillId="0" borderId="18" xfId="0" applyFont="1" applyBorder="1" applyAlignment="1">
      <alignment horizontal="left" vertical="center" wrapText="1"/>
    </xf>
    <xf numFmtId="0" fontId="6" fillId="0" borderId="15" xfId="0" applyFont="1" applyBorder="1" applyAlignment="1">
      <alignment horizontal="left" vertical="center" wrapText="1"/>
    </xf>
    <xf numFmtId="0" fontId="39" fillId="2" borderId="18" xfId="0" applyFont="1" applyFill="1" applyBorder="1" applyAlignment="1" applyProtection="1">
      <alignment horizontal="center" vertical="center" wrapText="1"/>
      <protection locked="0"/>
    </xf>
    <xf numFmtId="0" fontId="39" fillId="2" borderId="15" xfId="0" applyFont="1" applyFill="1" applyBorder="1" applyAlignment="1" applyProtection="1">
      <alignment horizontal="center" vertical="center" wrapText="1"/>
      <protection locked="0"/>
    </xf>
    <xf numFmtId="0" fontId="5" fillId="5" borderId="8" xfId="0" applyFont="1" applyFill="1" applyBorder="1" applyAlignment="1">
      <alignment horizontal="left" vertical="center" wrapText="1"/>
    </xf>
    <xf numFmtId="0" fontId="5" fillId="5" borderId="10" xfId="0" applyFont="1" applyFill="1" applyBorder="1" applyAlignment="1">
      <alignment horizontal="left" vertical="center" wrapText="1"/>
    </xf>
    <xf numFmtId="0" fontId="17" fillId="5" borderId="51" xfId="0" applyFont="1" applyFill="1" applyBorder="1" applyAlignment="1">
      <alignment horizontal="left" vertical="center" wrapText="1"/>
    </xf>
    <xf numFmtId="0" fontId="17" fillId="5" borderId="23" xfId="0" applyFont="1" applyFill="1" applyBorder="1" applyAlignment="1">
      <alignment horizontal="left" vertical="center" wrapText="1"/>
    </xf>
    <xf numFmtId="0" fontId="15" fillId="0" borderId="1" xfId="0" applyFont="1" applyBorder="1" applyAlignment="1">
      <alignment horizontal="right"/>
    </xf>
    <xf numFmtId="0" fontId="15" fillId="0" borderId="3" xfId="0" applyFont="1" applyBorder="1" applyAlignment="1">
      <alignment horizontal="right"/>
    </xf>
    <xf numFmtId="0" fontId="15" fillId="0" borderId="20" xfId="0" applyFont="1" applyBorder="1" applyAlignment="1">
      <alignment horizontal="right"/>
    </xf>
    <xf numFmtId="0" fontId="15" fillId="0" borderId="53" xfId="0" applyFont="1" applyBorder="1" applyAlignment="1">
      <alignment horizontal="right"/>
    </xf>
    <xf numFmtId="0" fontId="5" fillId="5" borderId="52" xfId="0" applyFont="1" applyFill="1" applyBorder="1" applyAlignment="1">
      <alignment horizontal="left"/>
    </xf>
    <xf numFmtId="0" fontId="5" fillId="5" borderId="51" xfId="0" applyFont="1" applyFill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3" xfId="0" applyBorder="1" applyAlignment="1">
      <alignment horizontal="left"/>
    </xf>
    <xf numFmtId="0" fontId="3" fillId="0" borderId="1" xfId="0" applyFont="1" applyBorder="1" applyAlignment="1">
      <alignment horizontal="left" wrapText="1"/>
    </xf>
    <xf numFmtId="0" fontId="3" fillId="0" borderId="3" xfId="0" applyFont="1" applyBorder="1" applyAlignment="1">
      <alignment horizontal="left" wrapText="1"/>
    </xf>
    <xf numFmtId="0" fontId="2" fillId="0" borderId="1" xfId="0" applyFont="1" applyBorder="1" applyAlignment="1">
      <alignment horizontal="left"/>
    </xf>
    <xf numFmtId="0" fontId="2" fillId="0" borderId="3" xfId="0" applyFont="1" applyBorder="1" applyAlignment="1">
      <alignment horizontal="left"/>
    </xf>
    <xf numFmtId="0" fontId="2" fillId="0" borderId="20" xfId="0" applyFont="1" applyBorder="1" applyAlignment="1">
      <alignment horizontal="left"/>
    </xf>
    <xf numFmtId="0" fontId="2" fillId="0" borderId="53" xfId="0" applyFont="1" applyBorder="1" applyAlignment="1">
      <alignment horizontal="left"/>
    </xf>
    <xf numFmtId="0" fontId="5" fillId="5" borderId="8" xfId="0" applyFont="1" applyFill="1" applyBorder="1" applyAlignment="1">
      <alignment horizontal="left"/>
    </xf>
    <xf numFmtId="0" fontId="5" fillId="5" borderId="10" xfId="0" applyFont="1" applyFill="1" applyBorder="1" applyAlignment="1">
      <alignment horizontal="left"/>
    </xf>
    <xf numFmtId="0" fontId="15" fillId="0" borderId="4" xfId="0" applyFont="1" applyBorder="1" applyAlignment="1">
      <alignment horizontal="left"/>
    </xf>
    <xf numFmtId="0" fontId="15" fillId="0" borderId="5" xfId="0" applyFont="1" applyBorder="1" applyAlignment="1">
      <alignment horizontal="left"/>
    </xf>
    <xf numFmtId="0" fontId="3" fillId="0" borderId="2" xfId="0" applyFont="1" applyBorder="1" applyAlignment="1">
      <alignment horizontal="left"/>
    </xf>
    <xf numFmtId="0" fontId="0" fillId="0" borderId="13" xfId="0" applyBorder="1" applyAlignment="1">
      <alignment horizontal="left"/>
    </xf>
    <xf numFmtId="0" fontId="0" fillId="0" borderId="14" xfId="0" applyBorder="1" applyAlignment="1">
      <alignment horizontal="left"/>
    </xf>
    <xf numFmtId="0" fontId="4" fillId="0" borderId="1" xfId="0" applyFont="1" applyBorder="1" applyAlignment="1">
      <alignment horizontal="left" vertical="center"/>
    </xf>
    <xf numFmtId="0" fontId="4" fillId="0" borderId="2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3" fillId="6" borderId="1" xfId="0" applyFont="1" applyFill="1" applyBorder="1" applyAlignment="1">
      <alignment horizontal="left" vertical="center" wrapText="1"/>
    </xf>
    <xf numFmtId="0" fontId="3" fillId="6" borderId="2" xfId="0" applyFont="1" applyFill="1" applyBorder="1" applyAlignment="1">
      <alignment horizontal="left" vertical="center" wrapText="1"/>
    </xf>
    <xf numFmtId="0" fontId="3" fillId="6" borderId="3" xfId="0" applyFont="1" applyFill="1" applyBorder="1" applyAlignment="1">
      <alignment horizontal="left" vertical="center" wrapText="1"/>
    </xf>
    <xf numFmtId="0" fontId="3" fillId="0" borderId="19" xfId="0" applyFont="1" applyBorder="1" applyAlignment="1">
      <alignment horizontal="left" wrapText="1"/>
    </xf>
    <xf numFmtId="0" fontId="0" fillId="0" borderId="19" xfId="0" applyBorder="1" applyAlignment="1">
      <alignment horizontal="left" wrapText="1"/>
    </xf>
    <xf numFmtId="0" fontId="3" fillId="0" borderId="2" xfId="0" applyFont="1" applyBorder="1" applyAlignment="1">
      <alignment horizontal="left" wrapText="1"/>
    </xf>
    <xf numFmtId="0" fontId="3" fillId="0" borderId="19" xfId="0" applyFont="1" applyBorder="1" applyAlignment="1">
      <alignment horizontal="left" vertical="top" wrapText="1"/>
    </xf>
    <xf numFmtId="0" fontId="0" fillId="0" borderId="19" xfId="0" applyBorder="1" applyAlignment="1">
      <alignment horizontal="left" vertical="top" wrapText="1"/>
    </xf>
    <xf numFmtId="0" fontId="4" fillId="0" borderId="49" xfId="0" applyFont="1" applyBorder="1" applyAlignment="1">
      <alignment horizontal="center" vertical="center" wrapText="1"/>
    </xf>
    <xf numFmtId="0" fontId="4" fillId="0" borderId="77" xfId="0" applyFont="1" applyBorder="1" applyAlignment="1">
      <alignment horizontal="center" vertical="center" wrapText="1"/>
    </xf>
    <xf numFmtId="0" fontId="4" fillId="0" borderId="48" xfId="0" applyFont="1" applyBorder="1" applyAlignment="1">
      <alignment horizontal="center" vertical="center" wrapText="1"/>
    </xf>
    <xf numFmtId="0" fontId="0" fillId="0" borderId="1" xfId="0" quotePrefix="1" applyBorder="1" applyAlignment="1">
      <alignment horizontal="left" vertical="top" wrapText="1"/>
    </xf>
    <xf numFmtId="0" fontId="0" fillId="0" borderId="2" xfId="0" quotePrefix="1" applyBorder="1" applyAlignment="1">
      <alignment horizontal="left" vertical="top" wrapText="1"/>
    </xf>
    <xf numFmtId="0" fontId="0" fillId="0" borderId="80" xfId="0" quotePrefix="1" applyBorder="1" applyAlignment="1">
      <alignment horizontal="left" vertical="top" wrapText="1"/>
    </xf>
    <xf numFmtId="0" fontId="0" fillId="0" borderId="16" xfId="0" applyBorder="1" applyAlignment="1">
      <alignment horizontal="left" vertical="top" wrapText="1"/>
    </xf>
    <xf numFmtId="0" fontId="0" fillId="0" borderId="22" xfId="0" applyBorder="1" applyAlignment="1">
      <alignment horizontal="left" vertical="top" wrapText="1"/>
    </xf>
    <xf numFmtId="0" fontId="0" fillId="0" borderId="24" xfId="0" applyBorder="1" applyAlignment="1">
      <alignment horizontal="left" vertical="top" wrapText="1"/>
    </xf>
    <xf numFmtId="0" fontId="2" fillId="0" borderId="28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" fillId="0" borderId="37" xfId="0" applyFont="1" applyBorder="1" applyAlignment="1">
      <alignment horizontal="center" vertical="center" wrapText="1"/>
    </xf>
    <xf numFmtId="0" fontId="27" fillId="9" borderId="36" xfId="0" applyFont="1" applyFill="1" applyBorder="1" applyAlignment="1">
      <alignment horizontal="center" vertical="center" wrapText="1"/>
    </xf>
    <xf numFmtId="0" fontId="27" fillId="9" borderId="70" xfId="0" applyFont="1" applyFill="1" applyBorder="1" applyAlignment="1">
      <alignment horizontal="center" vertical="center" wrapText="1"/>
    </xf>
    <xf numFmtId="0" fontId="2" fillId="22" borderId="28" xfId="0" applyFont="1" applyFill="1" applyBorder="1" applyAlignment="1">
      <alignment horizontal="center" vertical="center" wrapText="1"/>
    </xf>
    <xf numFmtId="0" fontId="2" fillId="22" borderId="31" xfId="0" applyFont="1" applyFill="1" applyBorder="1" applyAlignment="1">
      <alignment horizontal="center" vertical="center" wrapText="1"/>
    </xf>
    <xf numFmtId="0" fontId="2" fillId="22" borderId="37" xfId="0" applyFont="1" applyFill="1" applyBorder="1" applyAlignment="1">
      <alignment horizontal="center" vertical="center" wrapText="1"/>
    </xf>
    <xf numFmtId="0" fontId="2" fillId="22" borderId="25" xfId="0" applyFont="1" applyFill="1" applyBorder="1" applyAlignment="1">
      <alignment horizontal="center" vertical="center" wrapText="1"/>
    </xf>
    <xf numFmtId="0" fontId="2" fillId="22" borderId="29" xfId="0" applyFont="1" applyFill="1" applyBorder="1" applyAlignment="1">
      <alignment horizontal="center" vertical="center" wrapText="1"/>
    </xf>
    <xf numFmtId="0" fontId="54" fillId="22" borderId="19" xfId="0" applyFont="1" applyFill="1" applyBorder="1" applyAlignment="1">
      <alignment horizontal="center" vertical="center" wrapText="1"/>
    </xf>
    <xf numFmtId="0" fontId="54" fillId="22" borderId="30" xfId="0" applyFont="1" applyFill="1" applyBorder="1" applyAlignment="1">
      <alignment horizontal="center" vertical="center" wrapText="1"/>
    </xf>
    <xf numFmtId="0" fontId="2" fillId="22" borderId="32" xfId="0" applyFont="1" applyFill="1" applyBorder="1" applyAlignment="1">
      <alignment horizontal="center" vertical="center" wrapText="1"/>
    </xf>
    <xf numFmtId="0" fontId="2" fillId="22" borderId="33" xfId="0" applyFont="1" applyFill="1" applyBorder="1" applyAlignment="1">
      <alignment horizontal="center" vertical="center" wrapText="1"/>
    </xf>
    <xf numFmtId="0" fontId="54" fillId="22" borderId="34" xfId="0" applyFont="1" applyFill="1" applyBorder="1" applyAlignment="1">
      <alignment horizontal="center" vertical="center" wrapText="1"/>
    </xf>
    <xf numFmtId="0" fontId="54" fillId="22" borderId="38" xfId="0" applyFont="1" applyFill="1" applyBorder="1" applyAlignment="1">
      <alignment horizontal="center" vertical="center" wrapText="1"/>
    </xf>
    <xf numFmtId="0" fontId="54" fillId="22" borderId="35" xfId="0" applyFont="1" applyFill="1" applyBorder="1" applyAlignment="1">
      <alignment horizontal="center" vertical="center" wrapText="1"/>
    </xf>
    <xf numFmtId="0" fontId="54" fillId="22" borderId="39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0" fillId="0" borderId="54" xfId="0" applyBorder="1" applyAlignment="1">
      <alignment horizontal="left" wrapText="1"/>
    </xf>
    <xf numFmtId="0" fontId="0" fillId="0" borderId="53" xfId="0" applyBorder="1" applyAlignment="1">
      <alignment horizontal="left" wrapText="1"/>
    </xf>
    <xf numFmtId="0" fontId="0" fillId="0" borderId="27" xfId="0" applyBorder="1" applyAlignment="1">
      <alignment horizontal="left" wrapText="1"/>
    </xf>
    <xf numFmtId="0" fontId="0" fillId="0" borderId="55" xfId="0" applyBorder="1" applyAlignment="1">
      <alignment horizontal="left" wrapText="1"/>
    </xf>
    <xf numFmtId="0" fontId="4" fillId="0" borderId="11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 wrapText="1"/>
    </xf>
    <xf numFmtId="0" fontId="0" fillId="0" borderId="11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5" fillId="3" borderId="4" xfId="0" applyFont="1" applyFill="1" applyBorder="1" applyAlignment="1">
      <alignment horizontal="center" vertical="center" wrapText="1"/>
    </xf>
    <xf numFmtId="9" fontId="15" fillId="9" borderId="4" xfId="0" applyNumberFormat="1" applyFont="1" applyFill="1" applyBorder="1" applyAlignment="1">
      <alignment horizontal="left" wrapText="1"/>
    </xf>
    <xf numFmtId="0" fontId="2" fillId="0" borderId="11" xfId="0" applyFont="1" applyBorder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12" xfId="0" applyFont="1" applyBorder="1" applyAlignment="1">
      <alignment horizontal="left" vertical="top" wrapText="1"/>
    </xf>
    <xf numFmtId="0" fontId="5" fillId="14" borderId="4" xfId="0" applyFont="1" applyFill="1" applyBorder="1" applyAlignment="1">
      <alignment horizontal="center" vertical="center"/>
    </xf>
    <xf numFmtId="0" fontId="3" fillId="0" borderId="11" xfId="0" applyFont="1" applyBorder="1" applyAlignment="1">
      <alignment horizontal="left" vertical="top" wrapText="1"/>
    </xf>
    <xf numFmtId="0" fontId="3" fillId="0" borderId="0" xfId="0" applyFont="1" applyAlignment="1">
      <alignment horizontal="left" vertical="top" wrapText="1"/>
    </xf>
    <xf numFmtId="0" fontId="3" fillId="0" borderId="12" xfId="0" applyFont="1" applyBorder="1" applyAlignment="1">
      <alignment horizontal="left" vertical="top" wrapText="1"/>
    </xf>
    <xf numFmtId="0" fontId="3" fillId="0" borderId="11" xfId="0" applyFont="1" applyBorder="1" applyAlignment="1">
      <alignment horizontal="left" wrapText="1"/>
    </xf>
    <xf numFmtId="0" fontId="3" fillId="0" borderId="0" xfId="0" applyFont="1" applyAlignment="1">
      <alignment horizontal="left" wrapText="1"/>
    </xf>
    <xf numFmtId="0" fontId="3" fillId="0" borderId="12" xfId="0" applyFont="1" applyBorder="1" applyAlignment="1">
      <alignment horizontal="left" wrapText="1"/>
    </xf>
    <xf numFmtId="0" fontId="0" fillId="0" borderId="11" xfId="0" applyBorder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0" fillId="0" borderId="12" xfId="0" applyBorder="1" applyAlignment="1">
      <alignment horizontal="left" vertical="top" wrapText="1"/>
    </xf>
  </cellXfs>
  <cellStyles count="4">
    <cellStyle name="Lien hypertexte" xfId="2" builtinId="8"/>
    <cellStyle name="Normal" xfId="0" builtinId="0"/>
    <cellStyle name="Pourcentage" xfId="1" builtinId="5"/>
    <cellStyle name="Vérification" xfId="3" builtinId="23"/>
  </cellStyles>
  <dxfs count="23">
    <dxf>
      <font>
        <strike val="0"/>
        <color auto="1"/>
      </font>
      <fill>
        <patternFill>
          <bgColor theme="9" tint="0.39994506668294322"/>
        </patternFill>
      </fill>
    </dxf>
    <dxf>
      <fill>
        <patternFill>
          <bgColor rgb="FFED4E33"/>
        </patternFill>
      </fill>
    </dxf>
    <dxf>
      <fill>
        <patternFill>
          <bgColor rgb="FFF9A763"/>
        </patternFill>
      </fill>
    </dxf>
    <dxf>
      <font>
        <color theme="1"/>
      </font>
      <fill>
        <patternFill patternType="solid">
          <bgColor theme="9" tint="0.39997558519241921"/>
        </patternFill>
      </fill>
    </dxf>
    <dxf>
      <font>
        <color theme="1"/>
      </font>
      <fill>
        <patternFill patternType="solid">
          <bgColor rgb="FFED4E33"/>
        </patternFill>
      </fill>
    </dxf>
    <dxf>
      <font>
        <strike val="0"/>
        <color auto="1"/>
      </font>
      <fill>
        <patternFill>
          <bgColor theme="9" tint="0.39994506668294322"/>
        </patternFill>
      </fill>
    </dxf>
    <dxf>
      <fill>
        <patternFill>
          <bgColor rgb="FFED4E33"/>
        </patternFill>
      </fill>
    </dxf>
    <dxf>
      <fill>
        <patternFill>
          <bgColor rgb="FFF9A763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ED4E33"/>
        </patternFill>
      </fill>
    </dxf>
    <dxf>
      <fill>
        <patternFill>
          <bgColor rgb="FFED4E33"/>
        </patternFill>
      </fill>
    </dxf>
    <dxf>
      <font>
        <strike val="0"/>
        <color auto="1"/>
      </font>
      <fill>
        <patternFill>
          <bgColor theme="9" tint="0.39994506668294322"/>
        </patternFill>
      </fill>
    </dxf>
    <dxf>
      <fill>
        <patternFill>
          <bgColor rgb="FFED4E33"/>
        </patternFill>
      </fill>
    </dxf>
    <dxf>
      <fill>
        <patternFill>
          <bgColor rgb="FFF9A763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</dxfs>
  <tableStyles count="0" defaultTableStyle="TableStyleMedium2" defaultPivotStyle="PivotStyleLight16"/>
  <colors>
    <mruColors>
      <color rgb="FFED4E33"/>
      <color rgb="FFFF3300"/>
      <color rgb="FFED33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'Comparaison Statistiques'!$A$104</c:f>
          <c:strCache>
            <c:ptCount val="1"/>
            <c:pt idx="0">
              <c:v>degré de réussite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3FD1-405B-BAE0-534B70A3C26E}"/>
              </c:ext>
            </c:extLst>
          </c:dPt>
          <c:dPt>
            <c:idx val="1"/>
            <c:bubble3D val="0"/>
            <c:spPr>
              <a:solidFill>
                <a:srgbClr val="ED4E3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FD1-405B-BAE0-534B70A3C26E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FD1-405B-BAE0-534B70A3C26E}"/>
              </c:ext>
            </c:extLst>
          </c:dPt>
          <c:dLbls>
            <c:dLbl>
              <c:idx val="0"/>
              <c:layout>
                <c:manualLayout>
                  <c:x val="-8.9705380577427815E-2"/>
                  <c:y val="6.5230752405949166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D1-405B-BAE0-534B70A3C26E}"/>
                </c:ext>
              </c:extLst>
            </c:dLbl>
            <c:dLbl>
              <c:idx val="1"/>
              <c:layout>
                <c:manualLayout>
                  <c:x val="9.3468285214348204E-2"/>
                  <c:y val="-3.737058909303012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D1-405B-BAE0-534B70A3C26E}"/>
                </c:ext>
              </c:extLst>
            </c:dLbl>
            <c:dLbl>
              <c:idx val="2"/>
              <c:layout>
                <c:manualLayout>
                  <c:x val="2.3533902012248469E-2"/>
                  <c:y val="0.1207283464566929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D1-405B-BAE0-534B70A3C26E}"/>
                </c:ext>
              </c:extLst>
            </c:dLbl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'Comparaison Statistiques'!$A$105:$A$107</c:f>
              <c:strCache>
                <c:ptCount val="3"/>
                <c:pt idx="0">
                  <c:v>Indicateurs atteints</c:v>
                </c:pt>
                <c:pt idx="1">
                  <c:v>Indicateurs non atteints</c:v>
                </c:pt>
                <c:pt idx="2">
                  <c:v>Indicateurs maximum dépassé</c:v>
                </c:pt>
              </c:strCache>
            </c:strRef>
          </c:cat>
          <c:val>
            <c:numRef>
              <c:f>'Comparaison Statistiques'!$B$105:$B$107</c:f>
              <c:numCache>
                <c:formatCode>0</c:formatCode>
                <c:ptCount val="3"/>
                <c:pt idx="0">
                  <c:v>7</c:v>
                </c:pt>
                <c:pt idx="1">
                  <c:v>7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D1-405B-BAE0-534B70A3C26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'Comparaison Statistiques'!$A$86</c:f>
          <c:strCache>
            <c:ptCount val="1"/>
            <c:pt idx="0">
              <c:v>Formation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'Comparaison Statistiques'!$A$87</c:f>
              <c:strCache>
                <c:ptCount val="1"/>
                <c:pt idx="0">
                  <c:v>Nombre d'heures de formation suivie par la/le responsable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'Comparaison Statistiques'!$B$87:$F$87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ED-40EE-B41A-89D8A3ED9A86}"/>
            </c:ext>
          </c:extLst>
        </c:ser>
        <c:ser>
          <c:idx val="1"/>
          <c:order val="1"/>
          <c:tx>
            <c:strRef>
              <c:f>'Comparaison Statistiques'!$A$88</c:f>
              <c:strCache>
                <c:ptCount val="1"/>
                <c:pt idx="0">
                  <c:v>Nombre de formations suivies par collaborateur-trice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'Comparaison Statistiques'!$B$88:$F$88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ED-40EE-B41A-89D8A3ED9A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5952136"/>
        <c:axId val="425952464"/>
      </c:lineChart>
      <c:catAx>
        <c:axId val="425952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5952464"/>
        <c:crosses val="autoZero"/>
        <c:auto val="1"/>
        <c:lblAlgn val="ctr"/>
        <c:lblOffset val="100"/>
        <c:noMultiLvlLbl val="0"/>
      </c:catAx>
      <c:valAx>
        <c:axId val="425952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5952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'Comparaison Statistiques'!$A$8</c:f>
          <c:strCache>
            <c:ptCount val="1"/>
            <c:pt idx="0">
              <c:v>Animations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'Comparaison Statistiques'!$A$9</c:f>
              <c:strCache>
                <c:ptCount val="1"/>
                <c:pt idx="0">
                  <c:v>Nombre de manifestations, visites guidées, cours et formations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'Comparaison Statistiques'!$B$9:$F$9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53-472F-BA96-D1E3A04D3511}"/>
            </c:ext>
          </c:extLst>
        </c:ser>
        <c:ser>
          <c:idx val="1"/>
          <c:order val="1"/>
          <c:tx>
            <c:strRef>
              <c:f>'Comparaison Statistiques'!$A$10</c:f>
              <c:strCache>
                <c:ptCount val="1"/>
                <c:pt idx="0">
                  <c:v>Nombre de manifestations pour les classes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'Comparaison Statistiques'!$B$10:$F$10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53-472F-BA96-D1E3A04D3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4929792"/>
        <c:axId val="424933072"/>
      </c:lineChart>
      <c:catAx>
        <c:axId val="424929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933072"/>
        <c:crosses val="autoZero"/>
        <c:auto val="1"/>
        <c:lblAlgn val="ctr"/>
        <c:lblOffset val="100"/>
        <c:noMultiLvlLbl val="0"/>
      </c:catAx>
      <c:valAx>
        <c:axId val="424933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929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'Comparaison Statistiques'!$A$39</c:f>
          <c:strCache>
            <c:ptCount val="1"/>
            <c:pt idx="0">
              <c:v>Utilisation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'Comparaison Statistiques'!#REF!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'Comparaison Statistiques'!#REF!</c:f>
              <c:numCache>
                <c:formatCode>0.00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39-43A0-9DA1-B5C1E88AF9E8}"/>
            </c:ext>
          </c:extLst>
        </c:ser>
        <c:ser>
          <c:idx val="1"/>
          <c:order val="1"/>
          <c:tx>
            <c:strRef>
              <c:f>'Comparaison Statistiques'!$A$40</c:f>
              <c:strCache>
                <c:ptCount val="1"/>
                <c:pt idx="0">
                  <c:v>Fréquentation par population cible (habitants)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'Comparaison Statistiques'!$B$40:$F$40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39-43A0-9DA1-B5C1E88AF9E8}"/>
            </c:ext>
          </c:extLst>
        </c:ser>
        <c:ser>
          <c:idx val="3"/>
          <c:order val="2"/>
          <c:tx>
            <c:strRef>
              <c:f>'Comparaison Statistiques'!$A$41</c:f>
              <c:strCache>
                <c:ptCount val="1"/>
                <c:pt idx="0">
                  <c:v>Taux de rotation des collections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'Comparaison Statistiques'!$B$41:$F$41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B39-43A0-9DA1-B5C1E88AF9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6683112"/>
        <c:axId val="536684424"/>
      </c:lineChart>
      <c:catAx>
        <c:axId val="536683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6684424"/>
        <c:crosses val="autoZero"/>
        <c:auto val="1"/>
        <c:lblAlgn val="ctr"/>
        <c:lblOffset val="100"/>
        <c:noMultiLvlLbl val="0"/>
      </c:catAx>
      <c:valAx>
        <c:axId val="536684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66831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'Comparaison Statistiques'!$A$69</c:f>
          <c:strCache>
            <c:ptCount val="1"/>
            <c:pt idx="0">
              <c:v>Collections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'Comparaison Statistiques'!$A$70</c:f>
              <c:strCache>
                <c:ptCount val="1"/>
                <c:pt idx="0">
                  <c:v>Taux de renouvellement des collections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'Comparaison Statistiques'!$B$69:$F$69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'Comparaison Statistiques'!$B$70:$F$70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16-4E55-8A7A-E69526EE3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34714424"/>
        <c:axId val="534717376"/>
      </c:barChart>
      <c:lineChart>
        <c:grouping val="standard"/>
        <c:varyColors val="0"/>
        <c:ser>
          <c:idx val="1"/>
          <c:order val="1"/>
          <c:tx>
            <c:strRef>
              <c:f>'Comparaison Statistiques'!$A$71</c:f>
              <c:strCache>
                <c:ptCount val="1"/>
                <c:pt idx="0">
                  <c:v>Taille de la collection physique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'Comparaison Statistiques'!$B$69:$F$69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'Comparaison Statistiques'!$B$71:$F$71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16-4E55-8A7A-E69526EE3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6276336"/>
        <c:axId val="336272400"/>
      </c:lineChart>
      <c:catAx>
        <c:axId val="534714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4717376"/>
        <c:crosses val="autoZero"/>
        <c:auto val="1"/>
        <c:lblAlgn val="ctr"/>
        <c:lblOffset val="100"/>
        <c:noMultiLvlLbl val="0"/>
      </c:catAx>
      <c:valAx>
        <c:axId val="534717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4714424"/>
        <c:crosses val="autoZero"/>
        <c:crossBetween val="between"/>
      </c:valAx>
      <c:valAx>
        <c:axId val="336272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6276336"/>
        <c:crosses val="max"/>
        <c:crossBetween val="between"/>
      </c:valAx>
      <c:catAx>
        <c:axId val="3362763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3627240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'Comparaison Statistiques'!$A$57</c:f>
              <c:strCache>
                <c:ptCount val="1"/>
                <c:pt idx="0">
                  <c:v>Taux de pénétration (nbre utilisateurs actifs/habitants)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'Comparaison Statistiques'!$B$56:$F$56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'Comparaison Statistiques'!$B$57:$F$57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74-4A7A-A63D-07A9D468FB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9816984"/>
        <c:axId val="459815016"/>
      </c:barChart>
      <c:catAx>
        <c:axId val="459816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9815016"/>
        <c:crosses val="autoZero"/>
        <c:auto val="1"/>
        <c:lblAlgn val="ctr"/>
        <c:lblOffset val="100"/>
        <c:noMultiLvlLbl val="0"/>
      </c:catAx>
      <c:valAx>
        <c:axId val="459815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9816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'Comparaison Statistiques'!$A$22</c:f>
              <c:strCache>
                <c:ptCount val="1"/>
                <c:pt idx="0">
                  <c:v>Nombre de prêt (médias physiques) par année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'Comparaison Statistiques'!$B$21:$F$21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'Comparaison Statistiques'!$B$22:$F$22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41-48AB-A668-BB4D42E4D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9356136"/>
        <c:axId val="529355480"/>
      </c:barChart>
      <c:catAx>
        <c:axId val="529356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9355480"/>
        <c:crosses val="autoZero"/>
        <c:auto val="1"/>
        <c:lblAlgn val="ctr"/>
        <c:lblOffset val="100"/>
        <c:noMultiLvlLbl val="0"/>
      </c:catAx>
      <c:valAx>
        <c:axId val="529355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9356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19050</xdr:colOff>
      <xdr:row>0</xdr:row>
      <xdr:rowOff>95251</xdr:rowOff>
    </xdr:from>
    <xdr:to>
      <xdr:col>5</xdr:col>
      <xdr:colOff>0</xdr:colOff>
      <xdr:row>3</xdr:row>
      <xdr:rowOff>5081</xdr:rowOff>
    </xdr:to>
    <xdr:pic>
      <xdr:nvPicPr>
        <xdr:cNvPr id="2" name="Imag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95251"/>
          <a:ext cx="762000" cy="690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1059180</xdr:colOff>
          <xdr:row>47</xdr:row>
          <xdr:rowOff>144780</xdr:rowOff>
        </xdr:from>
        <xdr:to>
          <xdr:col>3</xdr:col>
          <xdr:colOff>1973580</xdr:colOff>
          <xdr:row>49</xdr:row>
          <xdr:rowOff>327660</xdr:rowOff>
        </xdr:to>
        <xdr:sp macro="" textlink="">
          <xdr:nvSpPr>
            <xdr:cNvPr id="4100" name="Object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1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91440</xdr:colOff>
          <xdr:row>47</xdr:row>
          <xdr:rowOff>144780</xdr:rowOff>
        </xdr:from>
        <xdr:to>
          <xdr:col>3</xdr:col>
          <xdr:colOff>982980</xdr:colOff>
          <xdr:row>49</xdr:row>
          <xdr:rowOff>304800</xdr:rowOff>
        </xdr:to>
        <xdr:sp macro="" textlink="">
          <xdr:nvSpPr>
            <xdr:cNvPr id="4109" name="Object 13" hidden="1">
              <a:extLst>
                <a:ext uri="{63B3BB69-23CF-44E3-9099-C40C66FF867C}">
                  <a14:compatExt spid="_x0000_s4109"/>
                </a:ext>
                <a:ext uri="{FF2B5EF4-FFF2-40B4-BE49-F238E27FC236}">
                  <a16:creationId xmlns:a16="http://schemas.microsoft.com/office/drawing/2014/main" id="{00000000-0008-0000-0100-00000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1771650</xdr:colOff>
      <xdr:row>1</xdr:row>
      <xdr:rowOff>0</xdr:rowOff>
    </xdr:from>
    <xdr:to>
      <xdr:col>3</xdr:col>
      <xdr:colOff>1242</xdr:colOff>
      <xdr:row>4</xdr:row>
      <xdr:rowOff>285143</xdr:rowOff>
    </xdr:to>
    <xdr:pic>
      <xdr:nvPicPr>
        <xdr:cNvPr id="2" name="Image 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350" y="228600"/>
          <a:ext cx="1242" cy="907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0</xdr:colOff>
      <xdr:row>7</xdr:row>
      <xdr:rowOff>162560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350" y="619125"/>
          <a:ext cx="0" cy="9182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0</xdr:colOff>
      <xdr:row>7</xdr:row>
      <xdr:rowOff>162560</xdr:rowOff>
    </xdr:to>
    <xdr:pic>
      <xdr:nvPicPr>
        <xdr:cNvPr id="4" name="Image 2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350" y="619125"/>
          <a:ext cx="0" cy="9182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</xdr:row>
      <xdr:rowOff>0</xdr:rowOff>
    </xdr:from>
    <xdr:to>
      <xdr:col>3</xdr:col>
      <xdr:colOff>0</xdr:colOff>
      <xdr:row>4</xdr:row>
      <xdr:rowOff>285143</xdr:rowOff>
    </xdr:to>
    <xdr:pic>
      <xdr:nvPicPr>
        <xdr:cNvPr id="5" name="Image 2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350" y="228600"/>
          <a:ext cx="0" cy="907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</xdr:row>
      <xdr:rowOff>0</xdr:rowOff>
    </xdr:from>
    <xdr:to>
      <xdr:col>3</xdr:col>
      <xdr:colOff>0</xdr:colOff>
      <xdr:row>4</xdr:row>
      <xdr:rowOff>285143</xdr:rowOff>
    </xdr:to>
    <xdr:pic>
      <xdr:nvPicPr>
        <xdr:cNvPr id="6" name="Image 2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350" y="228600"/>
          <a:ext cx="0" cy="907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223837</xdr:colOff>
      <xdr:row>94</xdr:row>
      <xdr:rowOff>90487</xdr:rowOff>
    </xdr:from>
    <xdr:to>
      <xdr:col>7</xdr:col>
      <xdr:colOff>319087</xdr:colOff>
      <xdr:row>108</xdr:row>
      <xdr:rowOff>128587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185737</xdr:colOff>
      <xdr:row>79</xdr:row>
      <xdr:rowOff>138112</xdr:rowOff>
    </xdr:from>
    <xdr:to>
      <xdr:col>11</xdr:col>
      <xdr:colOff>604837</xdr:colOff>
      <xdr:row>93</xdr:row>
      <xdr:rowOff>104775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176212</xdr:colOff>
      <xdr:row>3</xdr:row>
      <xdr:rowOff>80963</xdr:rowOff>
    </xdr:from>
    <xdr:to>
      <xdr:col>11</xdr:col>
      <xdr:colOff>595312</xdr:colOff>
      <xdr:row>15</xdr:row>
      <xdr:rowOff>139701</xdr:rowOff>
    </xdr:to>
    <xdr:graphicFrame macro="">
      <xdr:nvGraphicFramePr>
        <xdr:cNvPr id="6" name="Diagramm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176212</xdr:colOff>
      <xdr:row>32</xdr:row>
      <xdr:rowOff>147638</xdr:rowOff>
    </xdr:from>
    <xdr:to>
      <xdr:col>11</xdr:col>
      <xdr:colOff>342900</xdr:colOff>
      <xdr:row>47</xdr:row>
      <xdr:rowOff>47625</xdr:rowOff>
    </xdr:to>
    <xdr:graphicFrame macro="">
      <xdr:nvGraphicFramePr>
        <xdr:cNvPr id="8" name="Diagramm 7">
          <a:extLst>
            <a:ext uri="{FF2B5EF4-FFF2-40B4-BE49-F238E27FC236}">
              <a16:creationId xmlns:a16="http://schemas.microsoft.com/office/drawing/2014/main" id="{00000000-0008-0000-0300-000008000000}"/>
            </a:ext>
            <a:ext uri="{147F2762-F138-4A5C-976F-8EAC2B608ADB}">
              <a16:predDERef xmlns:a16="http://schemas.microsoft.com/office/drawing/2014/main" pred="{00000000-0008-0000-03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166687</xdr:colOff>
      <xdr:row>63</xdr:row>
      <xdr:rowOff>119062</xdr:rowOff>
    </xdr:from>
    <xdr:to>
      <xdr:col>11</xdr:col>
      <xdr:colOff>585787</xdr:colOff>
      <xdr:row>78</xdr:row>
      <xdr:rowOff>157162</xdr:rowOff>
    </xdr:to>
    <xdr:graphicFrame macro="">
      <xdr:nvGraphicFramePr>
        <xdr:cNvPr id="10" name="Diagramm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128587</xdr:colOff>
      <xdr:row>49</xdr:row>
      <xdr:rowOff>9525</xdr:rowOff>
    </xdr:from>
    <xdr:to>
      <xdr:col>11</xdr:col>
      <xdr:colOff>547687</xdr:colOff>
      <xdr:row>63</xdr:row>
      <xdr:rowOff>47625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238125</xdr:colOff>
      <xdr:row>16</xdr:row>
      <xdr:rowOff>123825</xdr:rowOff>
    </xdr:from>
    <xdr:to>
      <xdr:col>11</xdr:col>
      <xdr:colOff>454025</xdr:colOff>
      <xdr:row>31</xdr:row>
      <xdr:rowOff>79375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vs.ch/web/acf/statpop" TargetMode="External"/><Relationship Id="rId2" Type="http://schemas.openxmlformats.org/officeDocument/2006/relationships/hyperlink" Target="https://www.vs.ch/web/se/effectifs-de-la-scolarite-obligatoire-yc-niveau-enfantine-" TargetMode="External"/><Relationship Id="rId1" Type="http://schemas.openxmlformats.org/officeDocument/2006/relationships/hyperlink" Target="http://www.vs.ch/navig/navig.asp?MenuID=14519&amp;RefMenuID=0&amp;RefServiceID=0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vmlDrawing" Target="../drawings/vmlDrawing1.vml"/><Relationship Id="rId7" Type="http://schemas.openxmlformats.org/officeDocument/2006/relationships/image" Target="../media/image3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www.bfs.admin.ch/bfs/fr/home/statistiques/culture-medias-societe-information-sport/enquetes/chbs.html" TargetMode="External"/><Relationship Id="rId1" Type="http://schemas.openxmlformats.org/officeDocument/2006/relationships/hyperlink" Target="https://www.bibliovalais.ch/data/documents/Directivesbibliothquescommunalesetscolaires2013.pdf" TargetMode="External"/><Relationship Id="rId6" Type="http://schemas.openxmlformats.org/officeDocument/2006/relationships/comments" Target="../comments2.xml"/><Relationship Id="rId5" Type="http://schemas.openxmlformats.org/officeDocument/2006/relationships/vmlDrawing" Target="../drawings/vmlDrawing2.vm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39997558519241921"/>
  </sheetPr>
  <dimension ref="A1:J52"/>
  <sheetViews>
    <sheetView zoomScale="120" zoomScaleNormal="120" workbookViewId="0">
      <selection activeCell="J14" sqref="J14"/>
    </sheetView>
  </sheetViews>
  <sheetFormatPr defaultColWidth="11.42578125" defaultRowHeight="14.45"/>
  <cols>
    <col min="1" max="1" width="21.85546875" customWidth="1"/>
    <col min="2" max="2" width="21.5703125" customWidth="1"/>
    <col min="3" max="3" width="17.140625" customWidth="1"/>
    <col min="4" max="4" width="15.28515625" customWidth="1"/>
    <col min="5" max="5" width="11" customWidth="1"/>
    <col min="6" max="6" width="14.7109375" customWidth="1"/>
  </cols>
  <sheetData>
    <row r="1" spans="1:10">
      <c r="A1" s="88" t="s">
        <v>0</v>
      </c>
      <c r="B1" s="112" t="s">
        <v>1</v>
      </c>
      <c r="C1" s="88" t="s">
        <v>2</v>
      </c>
      <c r="D1" s="112" t="s">
        <v>3</v>
      </c>
      <c r="G1" s="26"/>
    </row>
    <row r="2" spans="1:10" s="17" customFormat="1" ht="30.75" customHeight="1">
      <c r="A2" s="89" t="s">
        <v>4</v>
      </c>
      <c r="B2" s="388"/>
      <c r="C2" s="388"/>
      <c r="D2" s="388"/>
      <c r="G2" s="136"/>
    </row>
    <row r="3" spans="1:10">
      <c r="A3" s="88" t="s">
        <v>5</v>
      </c>
      <c r="B3" s="389"/>
      <c r="C3" s="389"/>
      <c r="D3" s="389"/>
      <c r="G3" s="26"/>
    </row>
    <row r="4" spans="1:10" ht="15" thickBot="1">
      <c r="A4" s="114" t="s">
        <v>6</v>
      </c>
      <c r="B4" s="390"/>
      <c r="C4" s="390"/>
      <c r="D4" s="390"/>
      <c r="G4" s="26"/>
    </row>
    <row r="5" spans="1:10" ht="20.25" customHeight="1" thickBot="1">
      <c r="A5" s="395" t="s">
        <v>7</v>
      </c>
      <c r="B5" s="396"/>
      <c r="C5" s="396"/>
      <c r="D5" s="396"/>
      <c r="E5" s="397"/>
    </row>
    <row r="6" spans="1:10" ht="15.75" customHeight="1">
      <c r="A6" s="365" t="s">
        <v>8</v>
      </c>
      <c r="B6" s="366"/>
      <c r="C6" s="366"/>
      <c r="D6" s="366"/>
      <c r="E6" s="367"/>
    </row>
    <row r="7" spans="1:10" s="17" customFormat="1" ht="30.75" customHeight="1">
      <c r="A7" s="113" t="s">
        <v>9</v>
      </c>
      <c r="B7" s="398" t="s">
        <v>10</v>
      </c>
      <c r="C7" s="399"/>
      <c r="D7" s="400" t="s">
        <v>11</v>
      </c>
      <c r="E7" s="401"/>
      <c r="H7"/>
      <c r="I7" s="137"/>
      <c r="J7" s="137"/>
    </row>
    <row r="8" spans="1:10">
      <c r="A8" s="376" t="s">
        <v>12</v>
      </c>
      <c r="B8" s="412" t="s">
        <v>13</v>
      </c>
      <c r="C8" s="413"/>
      <c r="D8" s="379"/>
      <c r="E8" s="380"/>
    </row>
    <row r="9" spans="1:10" ht="12.75" customHeight="1">
      <c r="A9" s="377"/>
      <c r="B9" s="414" t="s">
        <v>14</v>
      </c>
      <c r="C9" s="415"/>
      <c r="D9" s="381"/>
      <c r="E9" s="381"/>
    </row>
    <row r="10" spans="1:10">
      <c r="A10" s="378"/>
      <c r="B10" s="416" t="s">
        <v>15</v>
      </c>
      <c r="C10" s="417"/>
      <c r="D10" s="382">
        <f>D8+D9</f>
        <v>0</v>
      </c>
      <c r="E10" s="382"/>
    </row>
    <row r="11" spans="1:10" ht="12.75" customHeight="1">
      <c r="A11" s="383" t="s">
        <v>16</v>
      </c>
      <c r="B11" s="372" t="s">
        <v>17</v>
      </c>
      <c r="C11" s="373"/>
      <c r="D11" s="385"/>
      <c r="E11" s="385"/>
    </row>
    <row r="12" spans="1:10">
      <c r="A12" s="384"/>
      <c r="B12" s="372" t="s">
        <v>18</v>
      </c>
      <c r="C12" s="373"/>
      <c r="D12" s="385"/>
      <c r="E12" s="385"/>
    </row>
    <row r="13" spans="1:10">
      <c r="A13" s="384"/>
      <c r="B13" s="372" t="s">
        <v>19</v>
      </c>
      <c r="C13" s="373"/>
      <c r="D13" s="385"/>
      <c r="E13" s="385"/>
    </row>
    <row r="14" spans="1:10" ht="15" thickBot="1">
      <c r="A14" s="384"/>
      <c r="B14" s="418" t="s">
        <v>20</v>
      </c>
      <c r="C14" s="419"/>
      <c r="D14" s="386">
        <f>SUM(D11:D13)</f>
        <v>0</v>
      </c>
      <c r="E14" s="387"/>
    </row>
    <row r="15" spans="1:10" ht="16.149999999999999" thickBot="1">
      <c r="A15" s="365" t="s">
        <v>21</v>
      </c>
      <c r="B15" s="366"/>
      <c r="C15" s="366"/>
      <c r="D15" s="366"/>
      <c r="E15" s="367"/>
      <c r="F15" s="22"/>
    </row>
    <row r="16" spans="1:10" s="2" customFormat="1" ht="15.6">
      <c r="A16" s="368" t="s">
        <v>22</v>
      </c>
      <c r="B16" s="369"/>
      <c r="C16" s="311" t="str">
        <f>IF(D7="Bibliothèque scolaire",IF(D14&lt;100,"Niveau 1",IF(D14&lt;501,"Niveau 2",IF(D14&lt;1001,"Niveau 3",IF(D14&gt;=1001,"Niveau 4")))),IF($D$10&lt;1000,"Niveau 1",IF($D$10&lt;5001,"Niveau 2",IF($D$10&lt;10001,"Niveau 3",IF(AND($D$10&gt;=10001,D7&lt;&gt;"Bibliothèque régionale"),"Niveau 4",IF($D$10&gt;=10001,"Niveau 5"))))))</f>
        <v>Niveau 1</v>
      </c>
      <c r="D16" s="312"/>
      <c r="E16" s="90"/>
    </row>
    <row r="17" spans="1:7" ht="14.45" customHeight="1">
      <c r="A17" s="91" t="s">
        <v>23</v>
      </c>
      <c r="B17" s="422" t="s">
        <v>24</v>
      </c>
      <c r="C17" s="422"/>
      <c r="D17" s="422"/>
      <c r="E17" s="422"/>
      <c r="F17" s="22"/>
    </row>
    <row r="18" spans="1:7">
      <c r="A18" s="91" t="s">
        <v>25</v>
      </c>
      <c r="B18" s="422" t="s">
        <v>26</v>
      </c>
      <c r="C18" s="422"/>
      <c r="D18" s="422"/>
      <c r="E18" s="422"/>
      <c r="F18" s="22"/>
    </row>
    <row r="19" spans="1:7">
      <c r="A19" s="91" t="s">
        <v>27</v>
      </c>
      <c r="B19" s="422" t="s">
        <v>28</v>
      </c>
      <c r="C19" s="422"/>
      <c r="D19" s="422"/>
      <c r="E19" s="422"/>
      <c r="F19" s="22"/>
    </row>
    <row r="20" spans="1:7">
      <c r="A20" s="91" t="s">
        <v>29</v>
      </c>
      <c r="B20" s="422" t="s">
        <v>30</v>
      </c>
      <c r="C20" s="422"/>
      <c r="D20" s="422"/>
      <c r="E20" s="422"/>
      <c r="F20" s="22"/>
    </row>
    <row r="21" spans="1:7" ht="13.5" customHeight="1" thickBot="1">
      <c r="A21" s="100" t="s">
        <v>31</v>
      </c>
      <c r="B21" s="423" t="s">
        <v>32</v>
      </c>
      <c r="C21" s="423"/>
      <c r="D21" s="423"/>
      <c r="E21" s="423"/>
    </row>
    <row r="22" spans="1:7" s="2" customFormat="1" ht="16.149999999999999" thickBot="1">
      <c r="A22" s="3" t="s">
        <v>33</v>
      </c>
      <c r="B22" s="4"/>
      <c r="C22" s="123" t="s">
        <v>34</v>
      </c>
      <c r="D22" s="123" t="s">
        <v>35</v>
      </c>
      <c r="E22" s="124" t="s">
        <v>36</v>
      </c>
    </row>
    <row r="23" spans="1:7">
      <c r="A23" s="370" t="s">
        <v>37</v>
      </c>
      <c r="B23" s="371"/>
      <c r="C23" s="105">
        <f>IF(D10+(D14*5)&gt;2500,D10+(D14*5),2500 )</f>
        <v>2500</v>
      </c>
      <c r="D23" s="105">
        <f>IF((D10+D14*5)*2&gt;5000,(D10+D14*5)*2,5000)</f>
        <v>5000</v>
      </c>
      <c r="E23" s="106">
        <f>(C23+D23)/2</f>
        <v>3750</v>
      </c>
      <c r="G23" s="22"/>
    </row>
    <row r="24" spans="1:7">
      <c r="A24" s="372" t="s">
        <v>38</v>
      </c>
      <c r="B24" s="373"/>
      <c r="C24" s="107">
        <f>C23*0.1</f>
        <v>250</v>
      </c>
      <c r="D24" s="107">
        <f>D23*0.1</f>
        <v>500</v>
      </c>
      <c r="E24" s="108">
        <f>E23*0.1</f>
        <v>375</v>
      </c>
    </row>
    <row r="25" spans="1:7" ht="15" thickBot="1">
      <c r="A25" s="374" t="s">
        <v>39</v>
      </c>
      <c r="B25" s="375"/>
      <c r="C25" s="109">
        <f>IF(C23*0.03&gt;72,C23*0.03,72)</f>
        <v>75</v>
      </c>
      <c r="D25" s="109">
        <f t="shared" ref="D25:E25" si="0">IF(D23*0.03&gt;72,D23*0.03,72)</f>
        <v>150</v>
      </c>
      <c r="E25" s="109">
        <f t="shared" si="0"/>
        <v>112.5</v>
      </c>
    </row>
    <row r="26" spans="1:7" s="17" customFormat="1" ht="30" customHeight="1" thickBot="1">
      <c r="A26" s="402" t="s">
        <v>40</v>
      </c>
      <c r="B26" s="403"/>
      <c r="C26" s="122" t="s">
        <v>41</v>
      </c>
      <c r="D26" s="404" t="s">
        <v>42</v>
      </c>
      <c r="E26" s="405"/>
    </row>
    <row r="27" spans="1:7">
      <c r="A27" s="91" t="s">
        <v>23</v>
      </c>
      <c r="B27" s="94"/>
      <c r="C27" s="95">
        <v>2</v>
      </c>
      <c r="D27" s="406">
        <v>2</v>
      </c>
      <c r="E27" s="407"/>
    </row>
    <row r="28" spans="1:7">
      <c r="A28" s="91" t="s">
        <v>25</v>
      </c>
      <c r="C28" s="96">
        <v>6</v>
      </c>
      <c r="D28" s="406">
        <v>3</v>
      </c>
      <c r="E28" s="407"/>
    </row>
    <row r="29" spans="1:7">
      <c r="A29" s="91" t="s">
        <v>27</v>
      </c>
      <c r="B29" s="97"/>
      <c r="C29" s="95">
        <v>12</v>
      </c>
      <c r="D29" s="406">
        <v>4</v>
      </c>
      <c r="E29" s="407"/>
    </row>
    <row r="30" spans="1:7">
      <c r="A30" s="91" t="s">
        <v>29</v>
      </c>
      <c r="B30" s="97"/>
      <c r="C30" s="95">
        <v>20</v>
      </c>
      <c r="D30" s="406">
        <v>5</v>
      </c>
      <c r="E30" s="407"/>
    </row>
    <row r="31" spans="1:7" ht="15" thickBot="1">
      <c r="A31" s="100" t="s">
        <v>31</v>
      </c>
      <c r="B31" s="189"/>
      <c r="C31" s="190">
        <v>25</v>
      </c>
      <c r="D31" s="408">
        <v>6</v>
      </c>
      <c r="E31" s="409"/>
    </row>
    <row r="32" spans="1:7" ht="16.149999999999999" thickBot="1">
      <c r="A32" s="420" t="s">
        <v>43</v>
      </c>
      <c r="B32" s="421"/>
      <c r="C32" s="125" t="s">
        <v>34</v>
      </c>
      <c r="D32" s="125" t="s">
        <v>35</v>
      </c>
      <c r="E32" s="191" t="s">
        <v>36</v>
      </c>
    </row>
    <row r="33" spans="1:6">
      <c r="A33" s="370" t="s">
        <v>44</v>
      </c>
      <c r="B33" s="371"/>
      <c r="C33" s="110">
        <f>C23/1000*5</f>
        <v>12.5</v>
      </c>
      <c r="D33" s="110">
        <f>D23/1000*5</f>
        <v>25</v>
      </c>
      <c r="E33" s="111">
        <f>E23/1000*5</f>
        <v>18.75</v>
      </c>
    </row>
    <row r="34" spans="1:6" ht="26.25" customHeight="1">
      <c r="A34" s="391" t="s">
        <v>45</v>
      </c>
      <c r="B34" s="392"/>
      <c r="C34" s="392"/>
      <c r="D34" s="393"/>
      <c r="E34" s="394"/>
    </row>
    <row r="35" spans="1:6">
      <c r="A35" s="372" t="s">
        <v>46</v>
      </c>
      <c r="B35" s="424"/>
      <c r="C35" s="424"/>
      <c r="D35" s="118"/>
      <c r="E35" s="119"/>
    </row>
    <row r="36" spans="1:6">
      <c r="A36" s="91" t="s">
        <v>23</v>
      </c>
      <c r="B36" s="19"/>
      <c r="C36" s="115">
        <v>0.1</v>
      </c>
      <c r="D36" s="120"/>
      <c r="E36" s="99"/>
    </row>
    <row r="37" spans="1:6">
      <c r="A37" s="91" t="s">
        <v>25</v>
      </c>
      <c r="B37" s="19"/>
      <c r="C37" s="115">
        <v>0.2</v>
      </c>
      <c r="D37" s="120"/>
      <c r="E37" s="99"/>
    </row>
    <row r="38" spans="1:6">
      <c r="A38" s="91" t="s">
        <v>27</v>
      </c>
      <c r="B38" s="19"/>
      <c r="C38" s="115">
        <v>0.4</v>
      </c>
      <c r="D38" s="120"/>
      <c r="E38" s="99"/>
    </row>
    <row r="39" spans="1:6">
      <c r="A39" s="91" t="s">
        <v>29</v>
      </c>
      <c r="B39" s="19"/>
      <c r="C39" s="115">
        <v>0.6</v>
      </c>
      <c r="D39" s="120"/>
      <c r="E39" s="99"/>
    </row>
    <row r="40" spans="1:6" ht="15" thickBot="1">
      <c r="A40" s="91" t="s">
        <v>31</v>
      </c>
      <c r="B40" s="19"/>
      <c r="C40" s="115">
        <v>0.8</v>
      </c>
      <c r="D40" s="121"/>
      <c r="E40" s="98"/>
    </row>
    <row r="41" spans="1:6" ht="16.149999999999999" thickBot="1">
      <c r="A41" s="420" t="s">
        <v>47</v>
      </c>
      <c r="B41" s="421"/>
      <c r="C41" s="5"/>
      <c r="D41" s="116"/>
      <c r="E41" s="117"/>
    </row>
    <row r="42" spans="1:6" ht="15.75" customHeight="1">
      <c r="A42" s="91" t="s">
        <v>23</v>
      </c>
      <c r="B42" s="19"/>
      <c r="C42" s="92" t="s">
        <v>48</v>
      </c>
      <c r="D42" s="425" t="s">
        <v>49</v>
      </c>
      <c r="E42" s="426"/>
    </row>
    <row r="43" spans="1:6" s="17" customFormat="1" ht="27">
      <c r="A43" s="169" t="s">
        <v>25</v>
      </c>
      <c r="B43" s="183"/>
      <c r="C43" s="92" t="s">
        <v>49</v>
      </c>
      <c r="D43" s="414" t="s">
        <v>50</v>
      </c>
      <c r="E43" s="415"/>
    </row>
    <row r="44" spans="1:6">
      <c r="A44" s="91" t="s">
        <v>27</v>
      </c>
      <c r="B44" s="19"/>
      <c r="C44" s="92" t="s">
        <v>50</v>
      </c>
      <c r="D44" s="372" t="s">
        <v>51</v>
      </c>
      <c r="E44" s="373"/>
    </row>
    <row r="45" spans="1:6">
      <c r="A45" s="91" t="s">
        <v>29</v>
      </c>
      <c r="B45" s="19"/>
      <c r="C45" s="92" t="s">
        <v>51</v>
      </c>
      <c r="D45" s="372" t="s">
        <v>51</v>
      </c>
      <c r="E45" s="373"/>
    </row>
    <row r="46" spans="1:6" ht="15" thickBot="1">
      <c r="A46" s="91" t="s">
        <v>31</v>
      </c>
      <c r="B46" s="19"/>
      <c r="C46" s="92" t="s">
        <v>51</v>
      </c>
      <c r="D46" s="374" t="s">
        <v>51</v>
      </c>
      <c r="E46" s="375"/>
    </row>
    <row r="47" spans="1:6" ht="15.6">
      <c r="A47" s="410" t="s">
        <v>52</v>
      </c>
      <c r="B47" s="411"/>
      <c r="C47" s="101" t="s">
        <v>34</v>
      </c>
      <c r="D47" s="101" t="s">
        <v>35</v>
      </c>
      <c r="E47" s="102" t="s">
        <v>36</v>
      </c>
    </row>
    <row r="48" spans="1:6">
      <c r="A48" s="103" t="s">
        <v>53</v>
      </c>
      <c r="B48" s="104">
        <v>30</v>
      </c>
      <c r="C48" s="93">
        <f>C24*$B$48</f>
        <v>7500</v>
      </c>
      <c r="D48" s="93">
        <f>D24*$B$48</f>
        <v>15000</v>
      </c>
      <c r="E48" s="93">
        <f>E24*$B$48</f>
        <v>11250</v>
      </c>
      <c r="F48" s="138"/>
    </row>
    <row r="52" spans="1:1" ht="15.6">
      <c r="A52" s="6"/>
    </row>
  </sheetData>
  <sheetProtection algorithmName="SHA-512" hashValue="sM/yCt2PUeM4qR1yJuEQUnRVColrauMQug4OfogLDY5TEKgFYymt7kWnsVuDTR5fDCrZbkoPPHJGyv9kiJK0/g==" saltValue="xKQuH2D/i/cvdK5s1a6iLA==" spinCount="100000" sheet="1" objects="1" scenarios="1"/>
  <mergeCells count="51">
    <mergeCell ref="D42:E42"/>
    <mergeCell ref="D43:E43"/>
    <mergeCell ref="D44:E44"/>
    <mergeCell ref="D45:E45"/>
    <mergeCell ref="A41:B41"/>
    <mergeCell ref="A47:B47"/>
    <mergeCell ref="B8:C8"/>
    <mergeCell ref="B9:C9"/>
    <mergeCell ref="B10:C10"/>
    <mergeCell ref="B11:C11"/>
    <mergeCell ref="B12:C12"/>
    <mergeCell ref="B13:C13"/>
    <mergeCell ref="B14:C14"/>
    <mergeCell ref="A32:B32"/>
    <mergeCell ref="B17:E17"/>
    <mergeCell ref="B18:E18"/>
    <mergeCell ref="B19:E19"/>
    <mergeCell ref="B20:E20"/>
    <mergeCell ref="B21:E21"/>
    <mergeCell ref="D46:E46"/>
    <mergeCell ref="A35:C35"/>
    <mergeCell ref="B2:D2"/>
    <mergeCell ref="B3:D3"/>
    <mergeCell ref="B4:D4"/>
    <mergeCell ref="A33:B33"/>
    <mergeCell ref="A34:E34"/>
    <mergeCell ref="A5:E5"/>
    <mergeCell ref="A6:E6"/>
    <mergeCell ref="B7:C7"/>
    <mergeCell ref="D7:E7"/>
    <mergeCell ref="A26:B26"/>
    <mergeCell ref="D26:E26"/>
    <mergeCell ref="D27:E27"/>
    <mergeCell ref="D28:E28"/>
    <mergeCell ref="D29:E29"/>
    <mergeCell ref="D30:E30"/>
    <mergeCell ref="D31:E31"/>
    <mergeCell ref="A8:A10"/>
    <mergeCell ref="D8:E8"/>
    <mergeCell ref="D9:E9"/>
    <mergeCell ref="D10:E10"/>
    <mergeCell ref="A11:A14"/>
    <mergeCell ref="D11:E11"/>
    <mergeCell ref="D12:E12"/>
    <mergeCell ref="D13:E13"/>
    <mergeCell ref="D14:E14"/>
    <mergeCell ref="A15:E15"/>
    <mergeCell ref="A16:B16"/>
    <mergeCell ref="A23:B23"/>
    <mergeCell ref="A24:B24"/>
    <mergeCell ref="A25:B25"/>
  </mergeCells>
  <conditionalFormatting sqref="A17:E17">
    <cfRule type="expression" dxfId="22" priority="2">
      <formula>$C$16="Niveau 1"</formula>
    </cfRule>
  </conditionalFormatting>
  <conditionalFormatting sqref="A18:E18">
    <cfRule type="expression" dxfId="21" priority="1">
      <formula>$C$16="Niveau 2"</formula>
    </cfRule>
  </conditionalFormatting>
  <conditionalFormatting sqref="A19:E19 A29:E29 A38:C38 A44:E44">
    <cfRule type="expression" dxfId="20" priority="5">
      <formula>$C$16="Niveau 3"</formula>
    </cfRule>
  </conditionalFormatting>
  <conditionalFormatting sqref="A20:E20 A30:E30 A39:C39 A45:E45">
    <cfRule type="expression" dxfId="19" priority="4">
      <formula>$C$16="Niveau 4"</formula>
    </cfRule>
  </conditionalFormatting>
  <conditionalFormatting sqref="A21:E21 A31:E31 A40:C40 A46:E46">
    <cfRule type="expression" dxfId="18" priority="3">
      <formula>$C$16="Niveau 5"</formula>
    </cfRule>
  </conditionalFormatting>
  <conditionalFormatting sqref="A27:E27 A36:C36 A42:E42">
    <cfRule type="expression" dxfId="17" priority="7">
      <formula>$C$16="Niveau 1"</formula>
    </cfRule>
  </conditionalFormatting>
  <conditionalFormatting sqref="A28:E28 A37:C37 A43:E43">
    <cfRule type="expression" dxfId="16" priority="6">
      <formula>$C$16="Niveau 2"</formula>
    </cfRule>
  </conditionalFormatting>
  <dataValidations count="5">
    <dataValidation allowBlank="1" showInputMessage="1" showErrorMessage="1" prompt="A remplir uniquement par les bibliothèques disposant de convention intercommunale" sqref="D9" xr:uid="{00000000-0002-0000-0000-000000000000}"/>
    <dataValidation allowBlank="1" showInputMessage="1" showErrorMessage="1" prompt="A remplir uniquement par les bibliothèques ayant une mission de bibliothèque de CO." sqref="D13" xr:uid="{00000000-0002-0000-0000-000001000000}"/>
    <dataValidation allowBlank="1" showInputMessage="1" showErrorMessage="1" prompt="A remplir uniquement par les bibliothèques ayant une mission de bibliothèque scolaire ou mixte." sqref="D11:D12" xr:uid="{00000000-0002-0000-0000-000002000000}"/>
    <dataValidation type="list" allowBlank="1" showInputMessage="1" showErrorMessage="1" sqref="F5" xr:uid="{00000000-0002-0000-0000-000003000000}">
      <formula1>niveau</formula1>
    </dataValidation>
    <dataValidation type="list" allowBlank="1" showInputMessage="1" showErrorMessage="1" prompt="Sélectionnez le type de bibliothèque en appuyant sur la flèche." sqref="D7" xr:uid="{00000000-0002-0000-0000-000004000000}">
      <formula1>"Bibliothèque communale/intercommunale,Bibliothèque communale/intercommunale et scolaire,Bibliothèque scolaire, Bibliothèque régionale"</formula1>
    </dataValidation>
  </dataValidations>
  <hyperlinks>
    <hyperlink ref="A11" r:id="rId1" xr:uid="{00000000-0004-0000-0000-000000000000}"/>
    <hyperlink ref="A11:A14" r:id="rId2" display="Effectifs de la scolarité obligatoire par commune" xr:uid="{00000000-0004-0000-0000-000001000000}"/>
    <hyperlink ref="A8:A10" r:id="rId3" display="STATPOP" xr:uid="{00000000-0004-0000-0000-000002000000}"/>
  </hyperlinks>
  <pageMargins left="0.43307086614173229" right="0.43307086614173229" top="0.47244094488188981" bottom="0.47244094488188981" header="0.31496062992125984" footer="0.31496062992125984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7" tint="0.39997558519241921"/>
    <pageSetUpPr fitToPage="1"/>
  </sheetPr>
  <dimension ref="A1:D54"/>
  <sheetViews>
    <sheetView topLeftCell="A11" zoomScaleNormal="100" workbookViewId="0">
      <selection activeCell="C18" sqref="C18"/>
    </sheetView>
  </sheetViews>
  <sheetFormatPr defaultColWidth="11.42578125" defaultRowHeight="14.45"/>
  <cols>
    <col min="1" max="1" width="13.140625" style="159" customWidth="1"/>
    <col min="2" max="2" width="56.85546875" style="8" customWidth="1"/>
    <col min="3" max="3" width="22.85546875" style="9" customWidth="1"/>
    <col min="4" max="4" width="60" style="8" customWidth="1"/>
    <col min="5" max="5" width="28.42578125" style="8" customWidth="1"/>
    <col min="6" max="16384" width="11.42578125" style="8"/>
  </cols>
  <sheetData>
    <row r="1" spans="1:4">
      <c r="A1" s="7"/>
    </row>
    <row r="2" spans="1:4" ht="17.45">
      <c r="A2" s="427" t="s">
        <v>54</v>
      </c>
      <c r="B2" s="428"/>
      <c r="C2" s="429"/>
      <c r="D2" s="84"/>
    </row>
    <row r="3" spans="1:4" ht="32.25" customHeight="1">
      <c r="A3" s="430">
        <f>'Etape 1'!B2</f>
        <v>0</v>
      </c>
      <c r="B3" s="431"/>
      <c r="C3" s="432"/>
      <c r="D3" s="84"/>
    </row>
    <row r="4" spans="1:4" ht="15.6">
      <c r="A4" s="135" t="s">
        <v>55</v>
      </c>
      <c r="B4" s="135" t="s">
        <v>56</v>
      </c>
      <c r="C4" s="10" t="s">
        <v>57</v>
      </c>
      <c r="D4" s="84"/>
    </row>
    <row r="5" spans="1:4">
      <c r="A5" s="157" t="s">
        <v>58</v>
      </c>
      <c r="B5" s="13" t="s">
        <v>59</v>
      </c>
      <c r="C5" s="81"/>
      <c r="D5" s="84"/>
    </row>
    <row r="6" spans="1:4" ht="15.6" thickTop="1" thickBot="1">
      <c r="A6" s="158"/>
      <c r="B6" s="142" t="s">
        <v>60</v>
      </c>
      <c r="C6" s="87"/>
      <c r="D6" s="84"/>
    </row>
    <row r="7" spans="1:4" ht="39.6">
      <c r="A7" s="157" t="s">
        <v>61</v>
      </c>
      <c r="B7" s="11" t="s">
        <v>62</v>
      </c>
      <c r="C7" s="81"/>
      <c r="D7" s="84"/>
    </row>
    <row r="8" spans="1:4" ht="26.45">
      <c r="A8" s="157" t="s">
        <v>63</v>
      </c>
      <c r="B8" s="11" t="s">
        <v>64</v>
      </c>
      <c r="C8" s="81"/>
      <c r="D8" s="84"/>
    </row>
    <row r="9" spans="1:4" ht="15.6" thickTop="1" thickBot="1">
      <c r="A9" s="158"/>
      <c r="B9" s="142" t="s">
        <v>65</v>
      </c>
      <c r="C9" s="87"/>
      <c r="D9" s="84"/>
    </row>
    <row r="10" spans="1:4" ht="26.45">
      <c r="A10" s="157" t="s">
        <v>66</v>
      </c>
      <c r="B10" s="15" t="s">
        <v>67</v>
      </c>
      <c r="C10" s="139"/>
      <c r="D10" s="84"/>
    </row>
    <row r="11" spans="1:4" ht="49.15">
      <c r="A11" s="157" t="s">
        <v>68</v>
      </c>
      <c r="B11" s="11" t="s">
        <v>69</v>
      </c>
      <c r="C11" s="140"/>
      <c r="D11" s="84"/>
    </row>
    <row r="12" spans="1:4" ht="23.45">
      <c r="A12" s="157" t="s">
        <v>70</v>
      </c>
      <c r="B12" s="15" t="s">
        <v>71</v>
      </c>
      <c r="C12" s="127"/>
      <c r="D12" s="84"/>
    </row>
    <row r="13" spans="1:4">
      <c r="A13" s="157" t="s">
        <v>70</v>
      </c>
      <c r="B13" s="11" t="s">
        <v>72</v>
      </c>
      <c r="C13" s="81"/>
      <c r="D13" s="84"/>
    </row>
    <row r="14" spans="1:4">
      <c r="A14" s="157" t="s">
        <v>73</v>
      </c>
      <c r="B14" s="11" t="s">
        <v>74</v>
      </c>
      <c r="C14" s="81"/>
      <c r="D14" s="84"/>
    </row>
    <row r="15" spans="1:4" ht="23.45">
      <c r="A15" s="157" t="s">
        <v>75</v>
      </c>
      <c r="B15" s="11" t="s">
        <v>76</v>
      </c>
      <c r="C15" s="81">
        <f>'Aide Calcul Formations'!F5</f>
        <v>0</v>
      </c>
      <c r="D15" s="84"/>
    </row>
    <row r="16" spans="1:4" ht="37.15" thickBot="1">
      <c r="A16" s="157" t="s">
        <v>75</v>
      </c>
      <c r="B16" s="11" t="s">
        <v>77</v>
      </c>
      <c r="C16" s="81">
        <f>'Aide Calcul Formations'!C5</f>
        <v>0</v>
      </c>
      <c r="D16" s="84"/>
    </row>
    <row r="17" spans="1:4" ht="15.6" thickTop="1" thickBot="1">
      <c r="A17" s="158"/>
      <c r="B17" s="142" t="s">
        <v>78</v>
      </c>
      <c r="C17" s="87"/>
      <c r="D17" s="84"/>
    </row>
    <row r="18" spans="1:4">
      <c r="A18" s="157" t="s">
        <v>79</v>
      </c>
      <c r="B18" s="11" t="s">
        <v>80</v>
      </c>
      <c r="C18" s="81"/>
      <c r="D18" s="84"/>
    </row>
    <row r="19" spans="1:4">
      <c r="A19" s="157" t="s">
        <v>81</v>
      </c>
      <c r="B19" s="11" t="s">
        <v>82</v>
      </c>
      <c r="C19" s="81"/>
      <c r="D19" s="84"/>
    </row>
    <row r="20" spans="1:4">
      <c r="A20" s="157" t="s">
        <v>70</v>
      </c>
      <c r="B20" s="11" t="s">
        <v>83</v>
      </c>
      <c r="C20" s="81"/>
      <c r="D20" s="84"/>
    </row>
    <row r="21" spans="1:4" ht="26.45">
      <c r="A21" s="157" t="s">
        <v>84</v>
      </c>
      <c r="B21" s="11" t="s">
        <v>85</v>
      </c>
      <c r="C21" s="81"/>
      <c r="D21" s="84"/>
    </row>
    <row r="22" spans="1:4" ht="15.6" thickTop="1" thickBot="1">
      <c r="A22" s="158"/>
      <c r="B22" s="142" t="s">
        <v>86</v>
      </c>
      <c r="C22" s="87"/>
      <c r="D22" s="84"/>
    </row>
    <row r="23" spans="1:4" ht="15" thickTop="1">
      <c r="A23" s="157" t="s">
        <v>87</v>
      </c>
      <c r="B23" s="11" t="s">
        <v>88</v>
      </c>
      <c r="C23" s="141"/>
      <c r="D23" s="84"/>
    </row>
    <row r="24" spans="1:4">
      <c r="A24" s="157" t="s">
        <v>89</v>
      </c>
      <c r="B24" s="16" t="s">
        <v>90</v>
      </c>
      <c r="C24" s="81"/>
      <c r="D24" s="84"/>
    </row>
    <row r="25" spans="1:4">
      <c r="A25" s="157" t="s">
        <v>91</v>
      </c>
      <c r="B25" s="11" t="s">
        <v>92</v>
      </c>
      <c r="C25" s="81"/>
      <c r="D25" s="84"/>
    </row>
    <row r="26" spans="1:4" s="14" customFormat="1" ht="27" thickBot="1">
      <c r="A26" s="157" t="s">
        <v>93</v>
      </c>
      <c r="B26" s="15" t="s">
        <v>94</v>
      </c>
      <c r="C26" s="81"/>
      <c r="D26" s="85"/>
    </row>
    <row r="27" spans="1:4" ht="15.6" thickTop="1" thickBot="1">
      <c r="A27" s="158"/>
      <c r="B27" s="142" t="s">
        <v>95</v>
      </c>
      <c r="C27" s="87"/>
      <c r="D27" s="84"/>
    </row>
    <row r="28" spans="1:4">
      <c r="A28" s="157" t="s">
        <v>96</v>
      </c>
      <c r="B28" s="82" t="s">
        <v>97</v>
      </c>
      <c r="C28" s="141"/>
      <c r="D28" s="84"/>
    </row>
    <row r="29" spans="1:4">
      <c r="A29" s="157" t="s">
        <v>98</v>
      </c>
      <c r="B29" s="83" t="s">
        <v>99</v>
      </c>
      <c r="C29" s="141"/>
      <c r="D29" s="84"/>
    </row>
    <row r="30" spans="1:4">
      <c r="A30" s="157" t="s">
        <v>100</v>
      </c>
      <c r="B30" s="80" t="s">
        <v>101</v>
      </c>
      <c r="C30" s="81"/>
      <c r="D30" s="84"/>
    </row>
    <row r="31" spans="1:4" ht="26.45">
      <c r="A31" s="157" t="s">
        <v>102</v>
      </c>
      <c r="B31" s="80" t="s">
        <v>103</v>
      </c>
      <c r="C31" s="81"/>
      <c r="D31" s="84"/>
    </row>
    <row r="32" spans="1:4">
      <c r="A32" s="157" t="s">
        <v>104</v>
      </c>
      <c r="B32" s="80" t="s">
        <v>105</v>
      </c>
      <c r="C32" s="81"/>
      <c r="D32" s="84"/>
    </row>
    <row r="33" spans="1:4">
      <c r="A33" s="157" t="s">
        <v>106</v>
      </c>
      <c r="B33" s="80" t="s">
        <v>107</v>
      </c>
      <c r="C33" s="81"/>
      <c r="D33" s="84"/>
    </row>
    <row r="34" spans="1:4">
      <c r="A34" s="157" t="s">
        <v>108</v>
      </c>
      <c r="B34" s="80" t="s">
        <v>109</v>
      </c>
      <c r="C34" s="81"/>
      <c r="D34" s="84"/>
    </row>
    <row r="35" spans="1:4" s="14" customFormat="1" ht="26.45">
      <c r="A35" s="157" t="s">
        <v>110</v>
      </c>
      <c r="B35" s="82" t="s">
        <v>111</v>
      </c>
      <c r="C35" s="81"/>
      <c r="D35" s="85"/>
    </row>
    <row r="36" spans="1:4">
      <c r="A36" s="157" t="s">
        <v>75</v>
      </c>
      <c r="B36" s="80" t="s">
        <v>112</v>
      </c>
      <c r="C36" s="81"/>
      <c r="D36" s="84"/>
    </row>
    <row r="37" spans="1:4">
      <c r="A37" s="157" t="s">
        <v>75</v>
      </c>
      <c r="B37" s="80" t="s">
        <v>113</v>
      </c>
      <c r="C37" s="81"/>
      <c r="D37" s="84"/>
    </row>
    <row r="38" spans="1:4">
      <c r="A38" s="157" t="s">
        <v>114</v>
      </c>
      <c r="B38" s="11" t="s">
        <v>115</v>
      </c>
      <c r="C38" s="81">
        <f>'Aide Animations'!C54</f>
        <v>0</v>
      </c>
      <c r="D38" s="84"/>
    </row>
    <row r="39" spans="1:4" ht="40.15" thickBot="1">
      <c r="A39" s="157" t="s">
        <v>84</v>
      </c>
      <c r="B39" s="80" t="s">
        <v>116</v>
      </c>
      <c r="C39" s="81">
        <f>'Aide Animations'!C55</f>
        <v>0</v>
      </c>
      <c r="D39" s="84"/>
    </row>
    <row r="40" spans="1:4" ht="15.6" thickTop="1" thickBot="1">
      <c r="A40" s="158"/>
      <c r="B40" s="142" t="s">
        <v>117</v>
      </c>
      <c r="C40" s="87"/>
      <c r="D40" s="84"/>
    </row>
    <row r="41" spans="1:4">
      <c r="A41" s="157" t="s">
        <v>118</v>
      </c>
      <c r="B41" s="82" t="s">
        <v>119</v>
      </c>
      <c r="C41" s="81"/>
      <c r="D41" s="84"/>
    </row>
    <row r="42" spans="1:4">
      <c r="A42" s="157" t="s">
        <v>120</v>
      </c>
      <c r="B42" s="82" t="s">
        <v>121</v>
      </c>
      <c r="C42" s="81"/>
      <c r="D42" s="84"/>
    </row>
    <row r="43" spans="1:4">
      <c r="A43" s="157" t="s">
        <v>122</v>
      </c>
      <c r="B43" s="82" t="s">
        <v>123</v>
      </c>
      <c r="C43" s="81"/>
      <c r="D43" s="84"/>
    </row>
    <row r="44" spans="1:4" ht="26.45">
      <c r="A44" s="157" t="s">
        <v>124</v>
      </c>
      <c r="B44" s="82" t="s">
        <v>125</v>
      </c>
      <c r="C44" s="81"/>
      <c r="D44" s="84"/>
    </row>
    <row r="45" spans="1:4">
      <c r="A45" s="157" t="s">
        <v>126</v>
      </c>
      <c r="B45" s="82" t="s">
        <v>127</v>
      </c>
      <c r="C45" s="81"/>
      <c r="D45" s="84"/>
    </row>
    <row r="46" spans="1:4" s="14" customFormat="1" ht="27" thickBot="1">
      <c r="A46" s="157" t="s">
        <v>128</v>
      </c>
      <c r="B46" s="11" t="s">
        <v>129</v>
      </c>
      <c r="C46" s="81">
        <f>'Aide Animations'!C56</f>
        <v>0</v>
      </c>
      <c r="D46" s="85"/>
    </row>
    <row r="47" spans="1:4" ht="15.6" thickTop="1" thickBot="1">
      <c r="A47" s="158"/>
      <c r="B47" s="142" t="s">
        <v>130</v>
      </c>
      <c r="C47" s="87"/>
      <c r="D47" s="84"/>
    </row>
    <row r="48" spans="1:4" ht="23.45">
      <c r="A48" s="157" t="s">
        <v>75</v>
      </c>
      <c r="B48" s="82" t="s">
        <v>131</v>
      </c>
      <c r="C48" s="81"/>
      <c r="D48" s="84"/>
    </row>
    <row r="49" spans="1:4">
      <c r="A49" s="157" t="s">
        <v>70</v>
      </c>
      <c r="B49" s="82" t="s">
        <v>132</v>
      </c>
      <c r="C49" s="81"/>
      <c r="D49" s="84"/>
    </row>
    <row r="50" spans="1:4" ht="33.6">
      <c r="A50" s="157" t="s">
        <v>75</v>
      </c>
      <c r="B50" s="325" t="s">
        <v>133</v>
      </c>
      <c r="C50" s="81"/>
      <c r="D50" s="84"/>
    </row>
    <row r="51" spans="1:4" ht="15.6" thickTop="1" thickBot="1">
      <c r="A51" s="158"/>
      <c r="B51" s="142" t="s">
        <v>134</v>
      </c>
      <c r="C51" s="87"/>
      <c r="D51" s="84"/>
    </row>
    <row r="52" spans="1:4" ht="15" thickTop="1">
      <c r="A52" s="157" t="s">
        <v>75</v>
      </c>
      <c r="B52" s="82" t="s">
        <v>135</v>
      </c>
      <c r="C52" s="81"/>
      <c r="D52" s="84"/>
    </row>
    <row r="53" spans="1:4" ht="26.45">
      <c r="A53" s="157" t="s">
        <v>75</v>
      </c>
      <c r="B53" s="82" t="s">
        <v>136</v>
      </c>
      <c r="C53" s="81"/>
      <c r="D53" s="84"/>
    </row>
    <row r="54" spans="1:4" ht="26.45">
      <c r="A54" s="157" t="s">
        <v>75</v>
      </c>
      <c r="B54" s="82" t="s">
        <v>137</v>
      </c>
      <c r="C54" s="81"/>
      <c r="D54" s="84"/>
    </row>
  </sheetData>
  <sheetProtection algorithmName="SHA-512" hashValue="ocyZrHc/mtfLHHX6ST19d5nabc7Gwbb559aX5g3t63ybxQtdO5Y/5hgEvJBHjcZOsrSzuqlc4w/s3mnufFFM9Q==" saltValue="6/wB94jMFNcfeulcFRcd1Q==" spinCount="100000" sheet="1" objects="1" scenarios="1"/>
  <mergeCells count="2">
    <mergeCell ref="A2:C2"/>
    <mergeCell ref="A3:C3"/>
  </mergeCells>
  <dataValidations count="4">
    <dataValidation type="whole" allowBlank="1" showInputMessage="1" showErrorMessage="1" errorTitle="Jours d'ouverture hebdomadaire" error="Indiquer un chiffre entier entre 1 et 7. Compter le nombre de jours d'ouverture d'une semaine normale." sqref="C20" xr:uid="{00000000-0002-0000-0100-000000000000}">
      <formula1>1</formula1>
      <formula2>7</formula2>
    </dataValidation>
    <dataValidation type="decimal" allowBlank="1" showInputMessage="1" showErrorMessage="1" errorTitle="Ouverture hebdomadaire en heure" error="Indiquer un chiffre entre 1 et 168. Compter le nombre d'heure d'ouverture d'une semaine normale." sqref="C18" xr:uid="{00000000-0002-0000-0100-000001000000}">
      <formula1>0</formula1>
      <formula2>168</formula2>
    </dataValidation>
    <dataValidation type="whole" allowBlank="1" showInputMessage="1" showErrorMessage="1" errorTitle="Ouverture annuelle en jours" error="Indiquer un chiffre entier entre 1 et 365. Compter chaque jour de l'année pendant lequel les services principaux sont proposés aux utilisateurs." sqref="C19" xr:uid="{00000000-0002-0000-0100-000002000000}">
      <formula1>0</formula1>
      <formula2>366</formula2>
    </dataValidation>
    <dataValidation type="list" allowBlank="1" showInputMessage="1" showErrorMessage="1" prompt="Choisissez le niveau de formation avec la flèche" sqref="C13" xr:uid="{00000000-0002-0000-0100-000003000000}">
      <formula1>"Cours ad hoc,Cours de base Bibliosuisse/CLP,Agent ID, Spécialiste ID"</formula1>
    </dataValidation>
  </dataValidations>
  <pageMargins left="0.7" right="0.7" top="0.75" bottom="0.75" header="0.3" footer="0.3"/>
  <pageSetup scale="47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4100" r:id="rId4">
          <objectPr locked="0" defaultSize="0" r:id="rId5">
            <anchor moveWithCells="1">
              <from>
                <xdr:col>3</xdr:col>
                <xdr:colOff>1059180</xdr:colOff>
                <xdr:row>47</xdr:row>
                <xdr:rowOff>144780</xdr:rowOff>
              </from>
              <to>
                <xdr:col>3</xdr:col>
                <xdr:colOff>1973580</xdr:colOff>
                <xdr:row>49</xdr:row>
                <xdr:rowOff>327660</xdr:rowOff>
              </to>
            </anchor>
          </objectPr>
        </oleObject>
      </mc:Choice>
      <mc:Fallback>
        <oleObject progId="Acrobat Document" dvAspect="DVASPECT_ICON" shapeId="4100" r:id="rId4"/>
      </mc:Fallback>
    </mc:AlternateContent>
    <mc:AlternateContent xmlns:mc="http://schemas.openxmlformats.org/markup-compatibility/2006">
      <mc:Choice Requires="x14">
        <oleObject progId="AcroExch.Document.DC" dvAspect="DVASPECT_ICON" shapeId="4109" r:id="rId6">
          <objectPr locked="0" defaultSize="0" autoPict="0" r:id="rId7">
            <anchor moveWithCells="1">
              <from>
                <xdr:col>3</xdr:col>
                <xdr:colOff>91440</xdr:colOff>
                <xdr:row>47</xdr:row>
                <xdr:rowOff>144780</xdr:rowOff>
              </from>
              <to>
                <xdr:col>3</xdr:col>
                <xdr:colOff>982980</xdr:colOff>
                <xdr:row>49</xdr:row>
                <xdr:rowOff>304800</xdr:rowOff>
              </to>
            </anchor>
          </objectPr>
        </oleObject>
      </mc:Choice>
      <mc:Fallback>
        <oleObject progId="AcroExch.Document.DC" dvAspect="DVASPECT_ICON" shapeId="4109" r:id="rId6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  <pageSetUpPr fitToPage="1"/>
  </sheetPr>
  <dimension ref="B1:O56"/>
  <sheetViews>
    <sheetView tabSelected="1" workbookViewId="0">
      <selection activeCell="D15" sqref="D15"/>
    </sheetView>
  </sheetViews>
  <sheetFormatPr defaultColWidth="11.42578125" defaultRowHeight="14.45"/>
  <cols>
    <col min="1" max="1" width="11.42578125" style="17"/>
    <col min="2" max="3" width="14.7109375" style="17" customWidth="1"/>
    <col min="4" max="4" width="48.42578125" style="17" customWidth="1"/>
    <col min="5" max="5" width="12.7109375" style="17" customWidth="1"/>
    <col min="6" max="6" width="16.85546875" style="17" customWidth="1"/>
    <col min="7" max="7" width="17.28515625" style="17" customWidth="1"/>
    <col min="8" max="8" width="18.42578125" style="17" customWidth="1"/>
    <col min="9" max="9" width="17.7109375" style="324" customWidth="1"/>
    <col min="10" max="10" width="14.140625" style="17" customWidth="1"/>
    <col min="11" max="11" width="11.42578125" style="132" bestFit="1" customWidth="1"/>
    <col min="12" max="12" width="11.42578125" style="17" bestFit="1" customWidth="1"/>
    <col min="13" max="16384" width="11.42578125" style="17"/>
  </cols>
  <sheetData>
    <row r="1" spans="2:13" ht="18" customHeight="1">
      <c r="B1" s="438" t="s">
        <v>138</v>
      </c>
      <c r="C1" s="439"/>
      <c r="D1" s="439"/>
      <c r="E1" s="439"/>
      <c r="F1" s="439"/>
      <c r="G1" s="439"/>
      <c r="H1" s="440"/>
      <c r="I1" s="314"/>
      <c r="J1" s="221"/>
    </row>
    <row r="2" spans="2:13">
      <c r="B2" s="284" t="s">
        <v>139</v>
      </c>
      <c r="C2" s="283" t="s">
        <v>1</v>
      </c>
      <c r="D2" s="89" t="s">
        <v>140</v>
      </c>
      <c r="E2" s="282" t="s">
        <v>4</v>
      </c>
      <c r="F2" s="441">
        <f>'Etape 1'!B2</f>
        <v>0</v>
      </c>
      <c r="G2" s="442"/>
      <c r="H2" s="443"/>
      <c r="I2" s="250"/>
      <c r="J2" s="132"/>
      <c r="K2" s="17"/>
    </row>
    <row r="3" spans="2:13">
      <c r="B3" s="285"/>
      <c r="C3" s="286"/>
      <c r="D3" s="287" t="str">
        <f>CONCATENATE("Rédacteur/rédactrice : ",'Etape 1'!B4)</f>
        <v xml:space="preserve">Rédacteur/rédactrice : </v>
      </c>
      <c r="E3" s="288"/>
      <c r="F3" s="444"/>
      <c r="G3" s="445"/>
      <c r="H3" s="446"/>
      <c r="I3" s="250"/>
      <c r="J3" s="132"/>
      <c r="K3" s="17"/>
    </row>
    <row r="4" spans="2:13">
      <c r="B4" s="280"/>
      <c r="C4" s="281"/>
      <c r="D4" s="255"/>
      <c r="E4" s="137"/>
      <c r="F4" s="76"/>
      <c r="G4" s="76"/>
      <c r="H4" s="76"/>
      <c r="I4" s="250"/>
      <c r="J4" s="132"/>
      <c r="K4" s="17"/>
    </row>
    <row r="5" spans="2:13" ht="30" customHeight="1">
      <c r="B5" s="289" t="s">
        <v>141</v>
      </c>
      <c r="C5" s="289" t="s">
        <v>142</v>
      </c>
      <c r="D5" s="289" t="s">
        <v>143</v>
      </c>
      <c r="E5" s="289" t="s">
        <v>144</v>
      </c>
      <c r="F5" s="289" t="s">
        <v>145</v>
      </c>
      <c r="G5" s="332" t="s">
        <v>146</v>
      </c>
      <c r="H5" s="332" t="s">
        <v>147</v>
      </c>
      <c r="I5" s="250"/>
      <c r="K5" s="17"/>
    </row>
    <row r="6" spans="2:13">
      <c r="B6" s="344">
        <f>SUM('Etape 1'!D10:E10)</f>
        <v>0</v>
      </c>
      <c r="C6" s="344">
        <f>'Etape 1'!D14</f>
        <v>0</v>
      </c>
      <c r="D6" s="345" t="str">
        <f>'Etape 1'!C16</f>
        <v>Niveau 1</v>
      </c>
      <c r="E6" s="346">
        <f>'Etape 2'!C8</f>
        <v>0</v>
      </c>
      <c r="F6" s="346">
        <f>'Etape 2'!C10</f>
        <v>0</v>
      </c>
      <c r="G6" s="347">
        <f>SUM('Etape 2'!C11)</f>
        <v>0</v>
      </c>
      <c r="H6" s="348">
        <f>SUM('Etape 2'!C14)</f>
        <v>0</v>
      </c>
      <c r="I6" s="315"/>
      <c r="K6" s="17"/>
    </row>
    <row r="7" spans="2:13" ht="7.5" customHeight="1">
      <c r="F7" s="223"/>
      <c r="G7" s="223"/>
      <c r="H7" s="222"/>
      <c r="I7" s="316"/>
      <c r="J7" s="132"/>
      <c r="K7" s="17"/>
    </row>
    <row r="8" spans="2:13" ht="15" customHeight="1">
      <c r="B8" s="210"/>
      <c r="C8" s="452" t="s">
        <v>139</v>
      </c>
      <c r="D8" s="452" t="s">
        <v>148</v>
      </c>
      <c r="E8" s="455" t="s">
        <v>149</v>
      </c>
      <c r="F8" s="456"/>
      <c r="G8" s="457">
        <v>2024</v>
      </c>
      <c r="H8" s="458"/>
      <c r="I8" s="447" t="s">
        <v>150</v>
      </c>
      <c r="J8" s="224">
        <v>2023</v>
      </c>
      <c r="K8" s="224">
        <v>2022</v>
      </c>
      <c r="L8" s="224">
        <v>2021</v>
      </c>
      <c r="M8" s="224">
        <v>2020</v>
      </c>
    </row>
    <row r="9" spans="2:13" ht="15" customHeight="1">
      <c r="B9" s="211" t="s">
        <v>151</v>
      </c>
      <c r="C9" s="453"/>
      <c r="D9" s="453"/>
      <c r="E9" s="459" t="s">
        <v>152</v>
      </c>
      <c r="F9" s="460"/>
      <c r="G9" s="461" t="s">
        <v>153</v>
      </c>
      <c r="H9" s="463" t="s">
        <v>154</v>
      </c>
      <c r="I9" s="448"/>
      <c r="J9" s="450" t="s">
        <v>153</v>
      </c>
      <c r="K9" s="450" t="s">
        <v>153</v>
      </c>
      <c r="L9" s="450" t="s">
        <v>153</v>
      </c>
      <c r="M9" s="450" t="s">
        <v>153</v>
      </c>
    </row>
    <row r="10" spans="2:13">
      <c r="B10" s="212"/>
      <c r="C10" s="454"/>
      <c r="D10" s="454"/>
      <c r="E10" s="225" t="s">
        <v>155</v>
      </c>
      <c r="F10" s="226" t="s">
        <v>156</v>
      </c>
      <c r="G10" s="462"/>
      <c r="H10" s="464"/>
      <c r="I10" s="449"/>
      <c r="J10" s="451"/>
      <c r="K10" s="451"/>
      <c r="L10" s="451"/>
      <c r="M10" s="451"/>
    </row>
    <row r="11" spans="2:13" s="184" customFormat="1" ht="26.45">
      <c r="B11" s="259" t="s">
        <v>157</v>
      </c>
      <c r="C11" s="279" t="s">
        <v>1</v>
      </c>
      <c r="D11" s="260" t="s">
        <v>158</v>
      </c>
      <c r="E11" s="261">
        <f>'Etape 2'!C12*18/100</f>
        <v>0</v>
      </c>
      <c r="F11" s="227"/>
      <c r="G11" s="265">
        <f>'Etape 2'!C15</f>
        <v>0</v>
      </c>
      <c r="H11" s="228" t="str">
        <f>IF(G11=0,"Remplir Etape 2 C15",(IF(G11&gt;=E11,"atteint","non atteint")))</f>
        <v>Remplir Etape 2 C15</v>
      </c>
      <c r="I11" s="317">
        <f>IF(G11&gt;=E11,5,0)</f>
        <v>5</v>
      </c>
      <c r="J11" s="229" t="s">
        <v>159</v>
      </c>
      <c r="K11" s="229"/>
      <c r="L11" s="229"/>
      <c r="M11" s="229"/>
    </row>
    <row r="12" spans="2:13" s="184" customFormat="1" ht="13.15">
      <c r="B12" s="262" t="s">
        <v>157</v>
      </c>
      <c r="C12" s="263" t="s">
        <v>1</v>
      </c>
      <c r="D12" s="196" t="s">
        <v>160</v>
      </c>
      <c r="E12" s="264">
        <f>IF('Etape 2'!C10=0,0,1)</f>
        <v>0</v>
      </c>
      <c r="F12" s="194"/>
      <c r="G12" s="266">
        <f>IFERROR('Etape 2'!C16/MAX('Etape 2'!C10-1,1),0)</f>
        <v>0</v>
      </c>
      <c r="H12" s="230" t="str">
        <f>IF(G12&gt;=E12,"atteint","non atteint")</f>
        <v>atteint</v>
      </c>
      <c r="I12" s="317">
        <f t="shared" ref="I12:I13" si="0">IF(G12&gt;=E12,5,0)</f>
        <v>5</v>
      </c>
      <c r="J12" s="219"/>
      <c r="K12" s="220"/>
      <c r="L12" s="220"/>
      <c r="M12" s="220"/>
    </row>
    <row r="13" spans="2:13" s="184" customFormat="1" ht="13.15">
      <c r="B13" s="262" t="s">
        <v>157</v>
      </c>
      <c r="C13" s="360" t="s">
        <v>161</v>
      </c>
      <c r="D13" s="207" t="s">
        <v>162</v>
      </c>
      <c r="E13" s="209">
        <v>1</v>
      </c>
      <c r="F13" s="299"/>
      <c r="G13" s="308">
        <f>'Etape 2'!C50</f>
        <v>0</v>
      </c>
      <c r="H13" s="230" t="str">
        <f>IF(G13&gt;=E13,"atteint","non atteint")</f>
        <v>non atteint</v>
      </c>
      <c r="I13" s="317">
        <f t="shared" si="0"/>
        <v>0</v>
      </c>
      <c r="J13" s="219"/>
      <c r="K13" s="220"/>
      <c r="L13" s="220"/>
      <c r="M13" s="220"/>
    </row>
    <row r="14" spans="2:13" s="184" customFormat="1" ht="13.15">
      <c r="B14" s="333" t="s">
        <v>157</v>
      </c>
      <c r="C14" s="359"/>
      <c r="D14" s="361" t="s">
        <v>163</v>
      </c>
      <c r="E14" s="245"/>
      <c r="F14" s="245"/>
      <c r="G14" s="245"/>
      <c r="H14" s="364" t="s">
        <v>164</v>
      </c>
      <c r="I14" s="317">
        <f>IF(H14="atteint",5,0)</f>
        <v>0</v>
      </c>
      <c r="J14" s="219"/>
      <c r="K14" s="220"/>
      <c r="L14" s="220"/>
      <c r="M14" s="220"/>
    </row>
    <row r="15" spans="2:13" s="184" customFormat="1" ht="27" thickBot="1">
      <c r="B15" s="333" t="s">
        <v>157</v>
      </c>
      <c r="C15" s="205"/>
      <c r="D15" s="362" t="s">
        <v>165</v>
      </c>
      <c r="E15" s="299"/>
      <c r="F15" s="299"/>
      <c r="G15" s="299"/>
      <c r="H15" s="363" t="s">
        <v>164</v>
      </c>
      <c r="I15" s="317">
        <f>IF(H15="atteint",5,0)</f>
        <v>0</v>
      </c>
      <c r="J15" s="219"/>
      <c r="K15" s="220"/>
      <c r="L15" s="220"/>
      <c r="M15" s="220"/>
    </row>
    <row r="16" spans="2:13" s="184" customFormat="1" ht="13.15">
      <c r="B16" s="199" t="s">
        <v>166</v>
      </c>
      <c r="C16" s="199" t="s">
        <v>167</v>
      </c>
      <c r="D16" s="199" t="s">
        <v>168</v>
      </c>
      <c r="E16" s="268">
        <v>0.1</v>
      </c>
      <c r="F16" s="268">
        <v>0.2</v>
      </c>
      <c r="G16" s="269">
        <f>IFERROR('Etape 2'!C37/'Etape 1'!C23,0)</f>
        <v>0</v>
      </c>
      <c r="H16" s="270" t="str">
        <f>IF(AND(G16&gt;=E16,G16&lt;=F16),"atteint",IF($G16&lt;$E16,"non atteint",IF($G16&gt;$F16,"maximum dépassé")))</f>
        <v>non atteint</v>
      </c>
      <c r="I16" s="318"/>
      <c r="J16" s="231"/>
      <c r="K16" s="232"/>
      <c r="L16" s="232"/>
      <c r="M16" s="232"/>
    </row>
    <row r="17" spans="2:13" s="184" customFormat="1" ht="13.15">
      <c r="B17" s="195" t="s">
        <v>166</v>
      </c>
      <c r="C17" s="195" t="s">
        <v>169</v>
      </c>
      <c r="D17" s="197" t="s">
        <v>170</v>
      </c>
      <c r="E17" s="200">
        <v>1</v>
      </c>
      <c r="F17" s="200">
        <v>5</v>
      </c>
      <c r="G17" s="236">
        <f>IFERROR('Etape 2'!C41/'Etape 2'!C28,0)</f>
        <v>0</v>
      </c>
      <c r="H17" s="230" t="str">
        <f>IF(AND(G17&gt;=E17,G17&lt;=F17),"atteint",IF($G17&lt;$E17,"non atteint",IF($G17&gt;$F17,"maximum dépassé")))</f>
        <v>non atteint</v>
      </c>
      <c r="I17" s="318"/>
      <c r="J17" s="219"/>
      <c r="K17" s="220"/>
      <c r="L17" s="220"/>
      <c r="M17" s="220"/>
    </row>
    <row r="18" spans="2:13" s="184" customFormat="1" ht="13.15">
      <c r="B18" s="195" t="s">
        <v>171</v>
      </c>
      <c r="C18" s="195" t="s">
        <v>169</v>
      </c>
      <c r="D18" s="197" t="s">
        <v>172</v>
      </c>
      <c r="E18" s="290">
        <f>SUM('Etape 2'!C28)</f>
        <v>0</v>
      </c>
      <c r="F18" s="194"/>
      <c r="G18" s="233">
        <f>'Etape 2'!C41</f>
        <v>0</v>
      </c>
      <c r="H18" s="234" t="str">
        <f>IF(G18&gt;=E18,"atteint","non atteint")</f>
        <v>atteint</v>
      </c>
      <c r="I18" s="318"/>
      <c r="J18" s="219"/>
      <c r="K18" s="220"/>
      <c r="L18" s="220"/>
      <c r="M18" s="220"/>
    </row>
    <row r="19" spans="2:13" s="184" customFormat="1" ht="13.15">
      <c r="B19" s="330" t="s">
        <v>171</v>
      </c>
      <c r="C19" s="330" t="s">
        <v>169</v>
      </c>
      <c r="D19" s="331" t="s">
        <v>173</v>
      </c>
      <c r="E19" s="290">
        <f>SUM('Etape 2'!C30:C34)</f>
        <v>0</v>
      </c>
      <c r="F19" s="194"/>
      <c r="G19" s="235">
        <f>SUM('Etape 2'!C42:C45)</f>
        <v>0</v>
      </c>
      <c r="H19" s="278" t="str">
        <f>IF(G19&gt;=E19,"atteint","non atteint")</f>
        <v>atteint</v>
      </c>
      <c r="I19" s="318"/>
      <c r="J19" s="219"/>
      <c r="K19" s="220"/>
      <c r="L19" s="220"/>
      <c r="M19" s="220"/>
    </row>
    <row r="20" spans="2:13" s="184" customFormat="1" ht="13.15">
      <c r="B20" s="330" t="s">
        <v>171</v>
      </c>
      <c r="C20" s="330" t="s">
        <v>169</v>
      </c>
      <c r="D20" s="331" t="s">
        <v>174</v>
      </c>
      <c r="E20" s="290">
        <f>SUM('Etape 2'!C8)</f>
        <v>0</v>
      </c>
      <c r="F20" s="194"/>
      <c r="G20" s="235">
        <f>SUM('Etape 2'!C7)</f>
        <v>0</v>
      </c>
      <c r="H20" s="234" t="str">
        <f>IF(G20&gt;=E20,"atteint","non atteint")</f>
        <v>atteint</v>
      </c>
      <c r="I20" s="318"/>
      <c r="J20" s="219"/>
      <c r="K20" s="220"/>
      <c r="L20" s="220"/>
      <c r="M20" s="220"/>
    </row>
    <row r="21" spans="2:13" s="184" customFormat="1" ht="26.45">
      <c r="B21" s="195" t="s">
        <v>171</v>
      </c>
      <c r="C21" s="195" t="s">
        <v>169</v>
      </c>
      <c r="D21" s="197" t="str">
        <f>IF('Etape 1'!D7="Bibliothèque scolaire","Fréquentation par population cible (élèves)","Fréquentation par population cible (habitants)")</f>
        <v>Fréquentation par population cible (habitants)</v>
      </c>
      <c r="E21" s="200">
        <v>1</v>
      </c>
      <c r="F21" s="194"/>
      <c r="G21" s="236">
        <f>IF('Etape 1'!D7="Bibliothèque scolaire",IFERROR('Etape 2'!C7/'Etape 1'!D14,0),IFERROR('Etape 2'!C7/'Etape 1'!D10,0))</f>
        <v>0</v>
      </c>
      <c r="H21" s="234" t="str">
        <f>IF(G21&gt;=E21,"atteint",IF(G21=0,"Remplir Etape 2 OFS&gt;V1","non atteint"))</f>
        <v>Remplir Etape 2 OFS&gt;V1</v>
      </c>
      <c r="I21" s="318"/>
      <c r="J21" s="219"/>
      <c r="K21" s="220"/>
      <c r="L21" s="220"/>
      <c r="M21" s="220"/>
    </row>
    <row r="22" spans="2:13" s="184" customFormat="1" ht="13.15">
      <c r="B22" s="195" t="s">
        <v>166</v>
      </c>
      <c r="C22" s="195" t="s">
        <v>169</v>
      </c>
      <c r="D22" s="313" t="str">
        <f>IF('Etape 1'!D7="Bibliothèque scolaire","Taux de pénétration (nbre utilisateurs actifs/élèves)","Taux de pénétration (nbre utilisateurs actifs/habitants)")</f>
        <v>Taux de pénétration (nbre utilisateurs actifs/habitants)</v>
      </c>
      <c r="E22" s="237">
        <v>0.15</v>
      </c>
      <c r="F22" s="237">
        <v>1</v>
      </c>
      <c r="G22" s="238">
        <f>IF('Etape 1'!D7="Bibliothèque scolaire",IFERROR('Etape 2'!C8/'Etape 1'!D14,0),IFERROR('Etape 2'!C8/'Etape 1'!D10,0))</f>
        <v>0</v>
      </c>
      <c r="H22" s="239" t="str">
        <f>IF(AND(G22&gt;=E22,G22&lt;=F22),"atteint",IF($G22&lt;$E22,"non atteint",IF($G22&gt;$F22,"maximum dépassé")))</f>
        <v>non atteint</v>
      </c>
      <c r="I22" s="318"/>
      <c r="J22" s="231"/>
      <c r="K22" s="232"/>
      <c r="L22" s="232"/>
      <c r="M22" s="232"/>
    </row>
    <row r="23" spans="2:13" s="184" customFormat="1" ht="13.15">
      <c r="B23" s="195" t="s">
        <v>166</v>
      </c>
      <c r="C23" s="195" t="s">
        <v>169</v>
      </c>
      <c r="D23" s="197" t="s">
        <v>175</v>
      </c>
      <c r="E23" s="334">
        <f>SUM('Etape 2'!C28/50)</f>
        <v>0</v>
      </c>
      <c r="F23" s="240"/>
      <c r="G23" s="235">
        <f>SUM('Etape 2'!C54)</f>
        <v>0</v>
      </c>
      <c r="H23" s="234" t="str">
        <f>IF(G23&gt;=E23,"atteint",IF(G23=0,"Pas de PEB VS","non atteint"))</f>
        <v>atteint</v>
      </c>
      <c r="I23" s="318"/>
      <c r="J23" s="219"/>
      <c r="K23" s="220"/>
      <c r="L23" s="220"/>
      <c r="M23" s="220"/>
    </row>
    <row r="24" spans="2:13" s="184" customFormat="1" ht="13.15">
      <c r="B24" s="198" t="s">
        <v>166</v>
      </c>
      <c r="C24" s="198" t="s">
        <v>159</v>
      </c>
      <c r="D24" s="201" t="s">
        <v>176</v>
      </c>
      <c r="E24" s="335">
        <f>SUM('Etape 2'!C28/50)</f>
        <v>0</v>
      </c>
      <c r="F24" s="241"/>
      <c r="G24" s="242">
        <f>SUM('Etape 2'!C53)</f>
        <v>0</v>
      </c>
      <c r="H24" s="234" t="str">
        <f>IF(G24&gt;=E24,"atteint",IF(G24=0,"Pas de PEB VS","non atteint"))</f>
        <v>atteint</v>
      </c>
      <c r="I24" s="318"/>
      <c r="J24" s="326" t="s">
        <v>159</v>
      </c>
      <c r="K24" s="327"/>
      <c r="L24" s="326"/>
      <c r="M24" s="327"/>
    </row>
    <row r="25" spans="2:13" s="184" customFormat="1" ht="39.6">
      <c r="B25" s="195" t="s">
        <v>177</v>
      </c>
      <c r="C25" s="197" t="s">
        <v>178</v>
      </c>
      <c r="D25" s="197" t="s">
        <v>179</v>
      </c>
      <c r="E25" s="336">
        <v>3</v>
      </c>
      <c r="F25" s="194"/>
      <c r="G25" s="243">
        <f>'Etape 2'!C38</f>
        <v>0</v>
      </c>
      <c r="H25" s="185" t="str">
        <f>IF(G25&gt;=E25,"atteint","non atteint")</f>
        <v>non atteint</v>
      </c>
      <c r="I25" s="319">
        <f>IF(G25&gt;=E25,5,0)</f>
        <v>0</v>
      </c>
      <c r="J25" s="219"/>
      <c r="K25" s="219"/>
      <c r="L25" s="220"/>
      <c r="M25" s="219"/>
    </row>
    <row r="26" spans="2:13" s="184" customFormat="1" ht="13.15">
      <c r="B26" s="195" t="s">
        <v>171</v>
      </c>
      <c r="C26" s="195" t="s">
        <v>178</v>
      </c>
      <c r="D26" s="195" t="s">
        <v>180</v>
      </c>
      <c r="E26" s="336">
        <f>SUM('Etape 2'!C8/10)</f>
        <v>0</v>
      </c>
      <c r="F26" s="194"/>
      <c r="G26" s="244">
        <f>SUM('Etape 2'!C46)</f>
        <v>0</v>
      </c>
      <c r="H26" s="185" t="str">
        <f>IF(G26&gt;=E26,"atteint","non atteint")</f>
        <v>atteint</v>
      </c>
      <c r="I26" s="318"/>
      <c r="J26" s="219"/>
      <c r="K26" s="220"/>
      <c r="L26" s="220"/>
      <c r="M26" s="220"/>
    </row>
    <row r="27" spans="2:13" s="184" customFormat="1" ht="26.45">
      <c r="B27" s="195" t="s">
        <v>181</v>
      </c>
      <c r="C27" s="195" t="s">
        <v>178</v>
      </c>
      <c r="D27" s="195" t="s">
        <v>182</v>
      </c>
      <c r="E27" s="337">
        <f>SUM(C6/20)</f>
        <v>0</v>
      </c>
      <c r="F27" s="194"/>
      <c r="G27" s="244">
        <f>('Etape 2'!C39)</f>
        <v>0</v>
      </c>
      <c r="H27" s="267" t="str">
        <f>IF(G27=0,"Pas d'école desservie",IF(G27&gt;=E27,"atteint","non atteint"))</f>
        <v>Pas d'école desservie</v>
      </c>
      <c r="I27" s="320"/>
      <c r="J27" s="219"/>
      <c r="K27" s="220"/>
      <c r="L27" s="220"/>
      <c r="M27" s="220"/>
    </row>
    <row r="28" spans="2:13" s="184" customFormat="1" ht="26.45">
      <c r="B28" s="271" t="s">
        <v>181</v>
      </c>
      <c r="C28" s="271" t="s">
        <v>178</v>
      </c>
      <c r="D28" s="271" t="s">
        <v>183</v>
      </c>
      <c r="E28" s="338">
        <v>2</v>
      </c>
      <c r="F28" s="258"/>
      <c r="G28" s="272">
        <f>'Etape 2'!C21</f>
        <v>0</v>
      </c>
      <c r="H28" s="273" t="str">
        <f>IF(G27=0,"Pas d'ouverture spéciale",IF(G28&gt;=E28,"atteint","non atteint"))</f>
        <v>Pas d'ouverture spéciale</v>
      </c>
      <c r="I28" s="318"/>
      <c r="J28" s="219"/>
      <c r="K28" s="220"/>
      <c r="L28" s="220"/>
      <c r="M28" s="220"/>
    </row>
    <row r="29" spans="2:13" s="184" customFormat="1" ht="13.15">
      <c r="B29" s="260" t="s">
        <v>184</v>
      </c>
      <c r="C29" s="260" t="s">
        <v>1</v>
      </c>
      <c r="D29" s="260" t="s">
        <v>43</v>
      </c>
      <c r="E29" s="274">
        <f>'Etape 1'!C33</f>
        <v>12.5</v>
      </c>
      <c r="F29" s="275">
        <f>'Etape 1'!D33</f>
        <v>25</v>
      </c>
      <c r="G29" s="276">
        <f>'Etape 2'!C11*42</f>
        <v>0</v>
      </c>
      <c r="H29" s="277" t="str">
        <f>IF(AND(G29&gt;=E29,G29&lt;=F29),"atteint",IF($G29&lt;$E29,"non atteint",IF($G29&gt;$F29,"maximum dépassé")))</f>
        <v>non atteint</v>
      </c>
      <c r="I29" s="319">
        <f>IF($G29&gt;=$E29,5,0)</f>
        <v>0</v>
      </c>
      <c r="J29" s="328"/>
      <c r="K29" s="328"/>
      <c r="L29" s="328"/>
      <c r="M29" s="328"/>
    </row>
    <row r="30" spans="2:13" s="184" customFormat="1" ht="13.15">
      <c r="B30" s="343" t="s">
        <v>185</v>
      </c>
      <c r="C30" s="204" t="s">
        <v>1</v>
      </c>
      <c r="D30" s="204" t="s">
        <v>186</v>
      </c>
      <c r="E30" s="292">
        <f>IF('Etape 1'!C16="Niveau 1",'Etape 1'!C36,(IF('Etape 1'!C16="Niveau 2",'Etape 1'!C37,IF('Etape 1'!C16="Niveau 3",'Etape 1'!C38,IF('Etape 1'!C16="Niveau 4",'Etape 1'!C39,IF('Etape 1'!C16="Niveau 5",'Etape 1'!C40))))))</f>
        <v>0.1</v>
      </c>
      <c r="F30" s="245"/>
      <c r="G30" s="293">
        <f>'Etape 2'!C12</f>
        <v>0</v>
      </c>
      <c r="H30" s="186" t="str">
        <f>IF($G30&gt;=$E30,"atteint","non atteint")</f>
        <v>non atteint</v>
      </c>
      <c r="I30" s="317">
        <f>IF($G30&gt;=$E30,5,0)</f>
        <v>0</v>
      </c>
      <c r="J30" s="231"/>
      <c r="K30" s="231"/>
      <c r="L30" s="231"/>
      <c r="M30" s="231"/>
    </row>
    <row r="31" spans="2:13" s="184" customFormat="1" ht="15.6">
      <c r="B31" s="205" t="s">
        <v>187</v>
      </c>
      <c r="C31" s="205" t="s">
        <v>1</v>
      </c>
      <c r="D31" s="205" t="s">
        <v>188</v>
      </c>
      <c r="E31" s="206" t="str">
        <f>IF('Etape 1'!C16="Niveau 1",'Etape 1'!C42,(IF('Etape 1'!C16="Niveau 2",'Etape 1'!C43,IF('Etape 1'!C16="Niveau 3",'Etape 1'!C44,IF('Etape 1'!C16="Niveau 4",'Etape 1'!C45,IF('Etape 1'!C16="Niveau 5",'Etape 1'!C46))))))</f>
        <v xml:space="preserve">Cours ad hoc </v>
      </c>
      <c r="F31" s="291" t="str">
        <f>IF('Etape 1'!C16="Niveau 1",'Etape 1'!D42,(IF('Etape 1'!C16="Niveau 2",'Etape 1'!D43,IF('Etape 1'!C16="Niveau 3",'Etape 1'!D44,IF('Etape 1'!C16="Niveau 4",'Etape 1'!D45,IF('Etape 1'!C16="Niveau 5",'Etape 1'!D46))))))</f>
        <v>Cours de base Bibliosuisse/CLP</v>
      </c>
      <c r="G31" s="187">
        <f>'Etape 2'!C13</f>
        <v>0</v>
      </c>
      <c r="H31" s="186" t="str">
        <f>IF(G31=0,"Remplir Etape 2",IF(OR(G31=F31,G31=E31),"atteint",IF('Etape 1'!C16="Niveau 1","maximum dépassé",IF(AND('Etape 1'!C16="Niveau 2",'Etape 2'!C13='Etape 1'!C42),"non atteint",IF(AND('Etape 1'!C16="Niveau 2",'Etape 2'!C13='Etape 1'!C45),"maximum dépassé",IF(OR('Etape 1'!C16="Niveau 3",'Etape 1'!C16="Niveau 4",'Etape 1'!C16="Niveau 5"),"non atteint","non atteint"))))))</f>
        <v>Remplir Etape 2</v>
      </c>
      <c r="I31" s="317" t="str">
        <f>IF(G31="Remplir Etape 2",0,IF(OR(G31=F31,G31=E31),5,IF('Etape 1'!C16="Niveau 1","maximum dépassé",IF(AND('Etape 1'!C16="Niveau 2",'Etape 2'!C13='Etape 1'!C42),"non atteint",IF(AND('Etape 1'!C16="Niveau 2",'Etape 2'!C13='Etape 1'!C45),"maximum dépassé",IF(OR('Etape 1'!C16="Niveau 3",'Etape 1'!C16="Niveau 4",'Etape 1'!C16="Niveau 5"),0,0))))))</f>
        <v>maximum dépassé</v>
      </c>
      <c r="J31" s="231"/>
      <c r="K31" s="231"/>
      <c r="L31" s="231"/>
      <c r="M31" s="231" t="s">
        <v>159</v>
      </c>
    </row>
    <row r="32" spans="2:13" s="184" customFormat="1" ht="13.15">
      <c r="B32" s="205" t="s">
        <v>189</v>
      </c>
      <c r="C32" s="196" t="s">
        <v>161</v>
      </c>
      <c r="D32" s="207" t="s">
        <v>190</v>
      </c>
      <c r="E32" s="209">
        <f>'Etape 1'!C25</f>
        <v>75</v>
      </c>
      <c r="F32" s="209">
        <f>'Etape 1'!D25</f>
        <v>150</v>
      </c>
      <c r="G32" s="246">
        <f>'Etape 2'!C49</f>
        <v>0</v>
      </c>
      <c r="H32" s="234" t="str">
        <f>IF(AND(G32&gt;=E32,G32&lt;=F32),"atteint",IF($G32&lt;$E32,"non atteint",IF($G32&gt;$F32,"maximum dépassé")))</f>
        <v>non atteint</v>
      </c>
      <c r="I32" s="318"/>
      <c r="J32" s="326"/>
      <c r="K32" s="326"/>
      <c r="L32" s="326"/>
      <c r="M32" s="326"/>
    </row>
    <row r="33" spans="2:15" s="184" customFormat="1" ht="13.15">
      <c r="B33" s="204" t="s">
        <v>191</v>
      </c>
      <c r="C33" s="196" t="s">
        <v>167</v>
      </c>
      <c r="D33" s="204" t="s">
        <v>192</v>
      </c>
      <c r="E33" s="208">
        <v>0.1</v>
      </c>
      <c r="F33" s="202">
        <v>0.25</v>
      </c>
      <c r="G33" s="247">
        <f>'Etape 2'!C36/'Etape 1'!C23</f>
        <v>0</v>
      </c>
      <c r="H33" s="248" t="str">
        <f>IF(AND(G33&gt;=E33,G33&lt;=F33),"atteint",IF($G33&lt;$E33,"non atteint",IF($G33&gt;$F33,"maximum dépassé")))</f>
        <v>non atteint</v>
      </c>
      <c r="I33" s="319">
        <f>IF($G33&gt;=$E33,5,0)</f>
        <v>0</v>
      </c>
      <c r="J33" s="231"/>
      <c r="K33" s="231"/>
      <c r="L33" s="231"/>
      <c r="M33" s="231"/>
    </row>
    <row r="34" spans="2:15">
      <c r="B34" s="205" t="s">
        <v>193</v>
      </c>
      <c r="C34" s="205" t="s">
        <v>167</v>
      </c>
      <c r="D34" s="204" t="s">
        <v>194</v>
      </c>
      <c r="E34" s="209">
        <f>'Etape 1'!C23</f>
        <v>2500</v>
      </c>
      <c r="F34" s="203">
        <f>'Etape 1'!D23</f>
        <v>5000</v>
      </c>
      <c r="G34" s="329">
        <f>'Etape 2'!C28</f>
        <v>0</v>
      </c>
      <c r="H34" s="249" t="str">
        <f>IF(AND(G34&gt;=E34,G34&lt;=F34),"atteint",IF($G34&lt;$E34,"non atteint",IF($G34&gt;$F34,"maximum dépassé")))</f>
        <v>non atteint</v>
      </c>
      <c r="I34" s="319">
        <f t="shared" ref="I34:I36" si="1">IF($G34&gt;=$E34,5,0)</f>
        <v>0</v>
      </c>
      <c r="J34" s="351"/>
      <c r="K34" s="352"/>
      <c r="L34" s="352"/>
      <c r="M34" s="352"/>
      <c r="N34" s="250"/>
    </row>
    <row r="35" spans="2:15">
      <c r="B35" s="204" t="s">
        <v>195</v>
      </c>
      <c r="C35" s="204" t="s">
        <v>169</v>
      </c>
      <c r="D35" s="196" t="s">
        <v>196</v>
      </c>
      <c r="E35" s="251">
        <f>IF('Etape 1'!C16="Niveau 1",'Etape 1'!D27,(IF('Etape 1'!C16="Niveau 2",'Etape 1'!D28,IF('Etape 1'!C16="Niveau 3",'Etape 1'!D29,IF('Etape 1'!C16="Niveau 4",'Etape 1'!D30,IF('Etape 1'!C16="Niveau 5",'Etape 1'!D31))))))</f>
        <v>2</v>
      </c>
      <c r="F35" s="245"/>
      <c r="G35" s="246">
        <f>'Etape 2'!C20</f>
        <v>0</v>
      </c>
      <c r="H35" s="252" t="str">
        <f>IF($G35&gt;=$E35,"atteint","non atteint")</f>
        <v>non atteint</v>
      </c>
      <c r="I35" s="319">
        <f t="shared" si="1"/>
        <v>0</v>
      </c>
      <c r="J35" s="353"/>
      <c r="K35" s="354"/>
      <c r="L35" s="354"/>
      <c r="M35" s="354"/>
      <c r="N35" s="250" t="s">
        <v>159</v>
      </c>
    </row>
    <row r="36" spans="2:15">
      <c r="B36" s="205" t="s">
        <v>195</v>
      </c>
      <c r="C36" s="205" t="s">
        <v>169</v>
      </c>
      <c r="D36" s="207" t="s">
        <v>197</v>
      </c>
      <c r="E36" s="209">
        <f>IF('Etape 1'!C16="Niveau 1",'Etape 1'!C27,(IF('Etape 1'!C16="Niveau 2",'Etape 1'!C28,IF('Etape 1'!C16="Niveau 3",'Etape 1'!C29,IF('Etape 1'!C16="Niveau 4",'Etape 1'!C30,IF('Etape 1'!C16="Niveau 5",'Etape 1'!C31))))))</f>
        <v>2</v>
      </c>
      <c r="F36" s="299"/>
      <c r="G36" s="300">
        <f>'Etape 2'!C18</f>
        <v>0</v>
      </c>
      <c r="H36" s="234" t="str">
        <f>IF($G36&gt;=$E36,"atteint","non atteint")</f>
        <v>non atteint</v>
      </c>
      <c r="I36" s="319">
        <f t="shared" si="1"/>
        <v>0</v>
      </c>
      <c r="J36" s="355"/>
      <c r="K36" s="356"/>
      <c r="L36" s="356"/>
      <c r="M36" s="356"/>
      <c r="N36" s="250"/>
    </row>
    <row r="37" spans="2:15">
      <c r="B37" s="307" t="s">
        <v>198</v>
      </c>
      <c r="C37" s="307" t="s">
        <v>1</v>
      </c>
      <c r="D37" s="307" t="s">
        <v>199</v>
      </c>
      <c r="E37" s="304" t="s">
        <v>200</v>
      </c>
      <c r="F37" s="303" t="s">
        <v>201</v>
      </c>
      <c r="G37" s="350" t="s">
        <v>200</v>
      </c>
      <c r="H37" s="301" t="str">
        <f>IF(G37="oui","atteint","non atteint")</f>
        <v>atteint</v>
      </c>
      <c r="I37" s="319">
        <f>IF(H37="atteint",5,0)</f>
        <v>5</v>
      </c>
      <c r="J37" s="357"/>
      <c r="K37" s="358"/>
      <c r="L37" s="358"/>
      <c r="M37" s="358"/>
      <c r="N37" s="250"/>
    </row>
    <row r="38" spans="2:15">
      <c r="B38" s="306" t="s">
        <v>198</v>
      </c>
      <c r="C38" s="306" t="s">
        <v>1</v>
      </c>
      <c r="D38" s="306" t="s">
        <v>202</v>
      </c>
      <c r="E38" s="305" t="s">
        <v>200</v>
      </c>
      <c r="F38" s="302" t="s">
        <v>201</v>
      </c>
      <c r="G38" s="349" t="s">
        <v>203</v>
      </c>
      <c r="H38" s="301" t="str">
        <f>IF(G38="oui","atteint","non atteint")</f>
        <v>non atteint</v>
      </c>
      <c r="I38" s="319">
        <f>IF(H38="atteint",5,0)</f>
        <v>0</v>
      </c>
      <c r="J38" s="357"/>
      <c r="K38" s="358"/>
      <c r="L38" s="358"/>
      <c r="M38" s="358"/>
      <c r="N38" s="250"/>
    </row>
    <row r="39" spans="2:15" ht="16.5" customHeight="1">
      <c r="B39" s="294"/>
      <c r="C39" s="294"/>
      <c r="D39" s="294"/>
      <c r="E39" s="295"/>
      <c r="F39" s="296"/>
      <c r="G39" s="297"/>
      <c r="H39" s="298"/>
      <c r="I39" s="321">
        <f>SUM(I11:I38)</f>
        <v>15</v>
      </c>
      <c r="J39" s="193"/>
      <c r="K39" s="250"/>
      <c r="L39" s="250"/>
      <c r="M39" s="250"/>
      <c r="N39" s="250"/>
    </row>
    <row r="40" spans="2:15" ht="57.6">
      <c r="B40" s="9"/>
      <c r="C40" s="9"/>
      <c r="D40" s="9"/>
      <c r="E40" s="213"/>
      <c r="F40" s="213"/>
      <c r="G40" s="253"/>
      <c r="H40" s="310" t="s">
        <v>204</v>
      </c>
      <c r="I40" s="322" t="str">
        <f>IF($I39&gt;=50,"conforme","non conforme")</f>
        <v>non conforme</v>
      </c>
      <c r="J40" s="193"/>
      <c r="K40" s="250"/>
      <c r="L40" s="250"/>
      <c r="M40" s="250"/>
      <c r="N40" s="250"/>
      <c r="O40" s="17" t="s">
        <v>159</v>
      </c>
    </row>
    <row r="41" spans="2:15" s="184" customFormat="1" ht="26.45">
      <c r="B41" s="339" t="s">
        <v>171</v>
      </c>
      <c r="C41" s="339" t="s">
        <v>161</v>
      </c>
      <c r="D41" s="339" t="s">
        <v>205</v>
      </c>
      <c r="E41" s="340">
        <v>24</v>
      </c>
      <c r="F41" s="340">
        <v>0</v>
      </c>
      <c r="G41" s="341" t="str">
        <f>IF('Etape 2'!C48="","",IF('Etape 2'!C48=0,0,'Etape 2'!C48))</f>
        <v/>
      </c>
      <c r="H41" s="309" t="str">
        <f>IF(G41="","Remplir CKL Logistique",IF(G41&lt;5,"Excellent",IF(G41&lt;10,"Très bien",IF(G41&lt;25,"Bien",IF(G41&lt;35,"A améliorer",IF(G41&gt;34,"Insuffisant"))))))</f>
        <v>Remplir CKL Logistique</v>
      </c>
      <c r="I41" s="342" t="s">
        <v>206</v>
      </c>
      <c r="J41" s="214"/>
      <c r="K41" s="214"/>
      <c r="L41" s="214"/>
      <c r="M41" s="214"/>
    </row>
    <row r="42" spans="2:15" s="184" customFormat="1" ht="13.15">
      <c r="B42" s="9"/>
      <c r="C42" s="215"/>
      <c r="D42" s="215"/>
      <c r="E42" s="215"/>
      <c r="F42" s="216"/>
      <c r="G42" s="216"/>
      <c r="H42" s="217"/>
      <c r="I42" s="323"/>
      <c r="J42" s="218"/>
      <c r="K42" s="214"/>
      <c r="L42" s="214"/>
      <c r="M42" s="214"/>
      <c r="N42" s="214"/>
    </row>
    <row r="43" spans="2:15" ht="27.6" customHeight="1">
      <c r="B43" s="74" t="s">
        <v>207</v>
      </c>
      <c r="C43" s="433" t="s">
        <v>208</v>
      </c>
      <c r="D43" s="434"/>
      <c r="E43" s="434"/>
      <c r="F43" s="434"/>
      <c r="G43" s="434"/>
      <c r="H43" s="434"/>
      <c r="I43" s="434"/>
      <c r="J43" s="132"/>
      <c r="K43" s="17"/>
    </row>
    <row r="44" spans="2:15">
      <c r="B44" s="188" t="s">
        <v>209</v>
      </c>
      <c r="C44" s="433" t="s">
        <v>210</v>
      </c>
      <c r="D44" s="434"/>
      <c r="E44" s="434"/>
      <c r="F44" s="434"/>
      <c r="G44" s="434"/>
      <c r="H44" s="434"/>
      <c r="I44" s="434"/>
      <c r="J44" s="132"/>
      <c r="K44" s="17"/>
    </row>
    <row r="45" spans="2:15">
      <c r="B45" s="188" t="s">
        <v>211</v>
      </c>
      <c r="C45" s="435" t="s">
        <v>212</v>
      </c>
      <c r="D45" s="435"/>
      <c r="E45" s="435"/>
      <c r="F45" s="435"/>
      <c r="G45" s="435"/>
      <c r="H45" s="435"/>
      <c r="I45" s="435"/>
      <c r="J45" s="132"/>
      <c r="K45" s="17"/>
    </row>
    <row r="46" spans="2:15">
      <c r="B46" s="254" t="s">
        <v>213</v>
      </c>
      <c r="C46" s="436" t="s">
        <v>214</v>
      </c>
      <c r="D46" s="437"/>
      <c r="E46" s="437"/>
      <c r="F46" s="437"/>
      <c r="G46" s="437"/>
      <c r="H46" s="437"/>
      <c r="I46" s="437"/>
      <c r="J46" s="132"/>
      <c r="K46" s="17"/>
    </row>
    <row r="47" spans="2:15">
      <c r="C47" s="24"/>
      <c r="F47" s="24"/>
      <c r="G47" s="24"/>
      <c r="H47" s="25"/>
      <c r="I47" s="250"/>
      <c r="J47" s="76"/>
      <c r="K47" s="24"/>
      <c r="L47" s="24"/>
      <c r="M47" s="24"/>
      <c r="N47" s="24"/>
    </row>
    <row r="48" spans="2:15">
      <c r="B48" s="255" t="s">
        <v>215</v>
      </c>
      <c r="C48" s="17" t="s">
        <v>216</v>
      </c>
      <c r="D48" s="256" t="s">
        <v>217</v>
      </c>
      <c r="F48" s="256"/>
      <c r="H48" s="136"/>
      <c r="I48" s="250"/>
      <c r="J48" s="132"/>
      <c r="K48" s="17"/>
    </row>
    <row r="49" spans="2:11">
      <c r="C49" s="17" t="s">
        <v>218</v>
      </c>
      <c r="D49" s="256" t="s">
        <v>219</v>
      </c>
      <c r="G49" s="184"/>
      <c r="H49" s="257"/>
      <c r="I49" s="250"/>
      <c r="J49" s="132"/>
      <c r="K49" s="17"/>
    </row>
    <row r="50" spans="2:11">
      <c r="C50" s="17" t="s">
        <v>198</v>
      </c>
      <c r="D50" s="17" t="s">
        <v>220</v>
      </c>
      <c r="H50" s="136"/>
      <c r="I50" s="250"/>
      <c r="J50" s="132"/>
      <c r="K50" s="17"/>
    </row>
    <row r="51" spans="2:11">
      <c r="C51" s="17" t="s">
        <v>221</v>
      </c>
      <c r="D51" s="17" t="s">
        <v>222</v>
      </c>
      <c r="H51" s="136"/>
      <c r="I51" s="250"/>
      <c r="J51" s="132"/>
      <c r="K51" s="17"/>
    </row>
    <row r="52" spans="2:11">
      <c r="C52" s="17" t="s">
        <v>223</v>
      </c>
      <c r="D52" s="17" t="s">
        <v>224</v>
      </c>
      <c r="E52" s="17" t="s">
        <v>159</v>
      </c>
    </row>
    <row r="55" spans="2:11">
      <c r="B55" s="17">
        <f>IFERROR('Etape 2'!C7/'Etape 1'!D10,0)</f>
        <v>0</v>
      </c>
    </row>
    <row r="56" spans="2:11">
      <c r="B56" s="17">
        <f>IFERROR('Etape 2'!C7/'Etape 1'!D14,0)</f>
        <v>0</v>
      </c>
    </row>
  </sheetData>
  <sheetProtection algorithmName="SHA-512" hashValue="o5h+DctWUu+G+rVh4pCEvAvRRlpn2wEtffnRjy3QiEVlYeD57KGxQg2zsKX80FHh7jommDMEcOX+nefZQS5tjA==" saltValue="R/U99vwn4eEetwU+oTQmcg==" spinCount="100000" sheet="1" objects="1" scenarios="1"/>
  <protectedRanges>
    <protectedRange password="C772" sqref="B35:D39 E22:F22 B11:B12 D11:G12 C29:G30 B42:H42 B31:G32 B33:F34 B16:F16 B17:G18 B19:B21 C19:G20 B41:G41 E25:G28 B22:D28 F35:F39 B40:F40 B13:G15" name="Plage1"/>
    <protectedRange password="C772" sqref="B29:B30" name="Plage1_1"/>
  </protectedRanges>
  <mergeCells count="19">
    <mergeCell ref="J9:J10"/>
    <mergeCell ref="K9:K10"/>
    <mergeCell ref="L9:L10"/>
    <mergeCell ref="M9:M10"/>
    <mergeCell ref="C8:C10"/>
    <mergeCell ref="D8:D10"/>
    <mergeCell ref="E8:F8"/>
    <mergeCell ref="G8:H8"/>
    <mergeCell ref="E9:F9"/>
    <mergeCell ref="G9:G10"/>
    <mergeCell ref="H9:H10"/>
    <mergeCell ref="C43:I43"/>
    <mergeCell ref="C44:I44"/>
    <mergeCell ref="C45:I45"/>
    <mergeCell ref="C46:I46"/>
    <mergeCell ref="B1:H1"/>
    <mergeCell ref="F2:H2"/>
    <mergeCell ref="F3:H3"/>
    <mergeCell ref="I8:I10"/>
  </mergeCells>
  <conditionalFormatting sqref="H11:H39">
    <cfRule type="cellIs" dxfId="15" priority="3" operator="equal">
      <formula>"maximum dépassé"</formula>
    </cfRule>
    <cfRule type="cellIs" dxfId="14" priority="4" operator="equal">
      <formula>"non atteint"</formula>
    </cfRule>
    <cfRule type="cellIs" dxfId="13" priority="5" operator="equal">
      <formula>"atteint"</formula>
    </cfRule>
  </conditionalFormatting>
  <conditionalFormatting sqref="H41 I42">
    <cfRule type="cellIs" dxfId="12" priority="87" operator="equal">
      <formula>"Insuffisant"</formula>
    </cfRule>
    <cfRule type="cellIs" dxfId="11" priority="88" operator="equal">
      <formula>"A améliorer"</formula>
    </cfRule>
    <cfRule type="cellIs" dxfId="10" priority="89" operator="equal">
      <formula>"Bien"</formula>
    </cfRule>
    <cfRule type="cellIs" dxfId="9" priority="90" operator="equal">
      <formula>"Très bien"</formula>
    </cfRule>
    <cfRule type="cellIs" dxfId="8" priority="91" operator="equal">
      <formula>"Excellent"</formula>
    </cfRule>
    <cfRule type="cellIs" dxfId="7" priority="95" operator="equal">
      <formula>"maximum dépassé"</formula>
    </cfRule>
    <cfRule type="cellIs" dxfId="6" priority="96" operator="equal">
      <formula>"non atteint"</formula>
    </cfRule>
    <cfRule type="cellIs" dxfId="5" priority="97" operator="equal">
      <formula>"atteint"</formula>
    </cfRule>
  </conditionalFormatting>
  <conditionalFormatting sqref="I40">
    <cfRule type="cellIs" dxfId="4" priority="1" operator="equal">
      <formula>"Non conforme"</formula>
    </cfRule>
    <cfRule type="cellIs" dxfId="3" priority="2" operator="equal">
      <formula>"Conforme"</formula>
    </cfRule>
    <cfRule type="cellIs" dxfId="2" priority="149" operator="equal">
      <formula>"maximum dépassé"</formula>
    </cfRule>
    <cfRule type="cellIs" dxfId="1" priority="150" operator="equal">
      <formula>"non atteint"</formula>
    </cfRule>
    <cfRule type="cellIs" dxfId="0" priority="151" operator="equal">
      <formula>"atteint"</formula>
    </cfRule>
  </conditionalFormatting>
  <dataValidations count="2">
    <dataValidation type="list" allowBlank="1" showInputMessage="1" showErrorMessage="1" promptTitle="Statut de l'objectif" prompt="Choisir si l'objectif a été atteint ou non atteint." sqref="H14:H15" xr:uid="{989CFFAA-588E-4680-AEE4-213254DB8E79}">
      <formula1>"atteint,non atteint"</formula1>
    </dataValidation>
    <dataValidation allowBlank="1" showErrorMessage="1" sqref="D21" xr:uid="{A8B8E010-1983-44DF-8F6D-F97C6F3EDD99}"/>
  </dataValidations>
  <hyperlinks>
    <hyperlink ref="D48" r:id="rId1" xr:uid="{00000000-0004-0000-0200-000000000000}"/>
    <hyperlink ref="D49" r:id="rId2" display="Office fédérale de la statistique" xr:uid="{00000000-0004-0000-0200-000001000000}"/>
  </hyperlinks>
  <pageMargins left="0.7" right="0.7" top="0.75" bottom="0.75" header="0.3" footer="0.3"/>
  <pageSetup scale="50" fitToHeight="0" orientation="landscape" r:id="rId3"/>
  <drawing r:id="rId4"/>
  <legacy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/>
  </sheetPr>
  <dimension ref="A1:N145"/>
  <sheetViews>
    <sheetView workbookViewId="0">
      <selection activeCell="F8" sqref="F8"/>
    </sheetView>
  </sheetViews>
  <sheetFormatPr defaultColWidth="11.42578125" defaultRowHeight="14.45"/>
  <cols>
    <col min="1" max="1" width="51.140625" style="18" customWidth="1"/>
    <col min="2" max="6" width="13.5703125" style="1" customWidth="1"/>
    <col min="7" max="8" width="11.42578125" style="1"/>
    <col min="9" max="9" width="16.5703125" style="1" customWidth="1"/>
    <col min="10" max="16384" width="11.42578125" style="1"/>
  </cols>
  <sheetData>
    <row r="1" spans="1:11" s="144" customFormat="1" ht="24" customHeight="1">
      <c r="A1" s="465" t="s">
        <v>225</v>
      </c>
      <c r="B1" s="466"/>
      <c r="C1" s="466"/>
      <c r="D1" s="466"/>
      <c r="E1" s="466"/>
      <c r="F1" s="466"/>
      <c r="G1" s="466"/>
      <c r="H1" s="467"/>
    </row>
    <row r="2" spans="1:11" s="42" customFormat="1">
      <c r="A2" s="133" t="s">
        <v>226</v>
      </c>
      <c r="B2" s="128" t="s">
        <v>1</v>
      </c>
      <c r="C2" s="20" t="s">
        <v>140</v>
      </c>
      <c r="D2" s="20" t="s">
        <v>4</v>
      </c>
      <c r="E2" s="468" t="e">
        <f ca="1">SUBSTITUTE(SUBSTITUTE(CELL("Dateiname",A1),"[",""),"]","")</f>
        <v>#VALUE!</v>
      </c>
      <c r="F2" s="468"/>
      <c r="G2" s="468"/>
      <c r="H2" s="469"/>
      <c r="J2" s="145"/>
    </row>
    <row r="3" spans="1:11" s="42" customFormat="1" ht="15" thickBot="1">
      <c r="A3" s="134" t="s">
        <v>227</v>
      </c>
      <c r="B3" s="21"/>
      <c r="C3" s="143" t="s">
        <v>228</v>
      </c>
      <c r="D3" s="129"/>
      <c r="E3" s="470"/>
      <c r="F3" s="470"/>
      <c r="G3" s="470"/>
      <c r="H3" s="471"/>
      <c r="J3" s="145"/>
      <c r="K3" s="146"/>
    </row>
    <row r="4" spans="1:11" s="42" customFormat="1">
      <c r="A4" s="132"/>
      <c r="B4" s="23"/>
      <c r="C4" s="130"/>
      <c r="D4" s="23"/>
      <c r="E4" s="131"/>
      <c r="F4" s="132"/>
      <c r="G4" s="132"/>
      <c r="H4" s="132"/>
      <c r="I4" s="147"/>
      <c r="J4" s="145"/>
      <c r="K4" s="146"/>
    </row>
    <row r="5" spans="1:11">
      <c r="A5" s="43" t="s">
        <v>229</v>
      </c>
      <c r="B5" s="43"/>
      <c r="C5" s="43"/>
      <c r="D5" s="43"/>
      <c r="E5" s="43"/>
      <c r="F5" s="43"/>
      <c r="G5" s="43"/>
      <c r="H5" s="43"/>
      <c r="J5" s="148"/>
    </row>
    <row r="6" spans="1:11">
      <c r="B6" s="149"/>
      <c r="C6" s="149"/>
    </row>
    <row r="7" spans="1:11" s="150" customFormat="1" ht="16.149999999999999" thickBot="1">
      <c r="A7" s="18"/>
    </row>
    <row r="8" spans="1:11" ht="15.6" thickTop="1" thickBot="1">
      <c r="A8" s="151" t="s">
        <v>230</v>
      </c>
      <c r="B8" s="142">
        <f>Résultat!$M$8</f>
        <v>2020</v>
      </c>
      <c r="C8" s="142">
        <f>Résultat!$L$8</f>
        <v>2021</v>
      </c>
      <c r="D8" s="142">
        <f>Résultat!$K$8</f>
        <v>2022</v>
      </c>
      <c r="E8" s="142">
        <f>Résultat!$J$8</f>
        <v>2023</v>
      </c>
      <c r="F8" s="142">
        <f>Résultat!$G$8</f>
        <v>2024</v>
      </c>
      <c r="J8" s="86"/>
    </row>
    <row r="9" spans="1:11" ht="29.45" thickTop="1">
      <c r="A9" s="152" t="str">
        <f>Résultat!D25</f>
        <v>Nombre de manifestations, visites guidées, cours et formations</v>
      </c>
      <c r="B9" s="153">
        <f>Résultat!M25</f>
        <v>0</v>
      </c>
      <c r="C9" s="153">
        <f>Résultat!L25</f>
        <v>0</v>
      </c>
      <c r="D9" s="153">
        <f>Résultat!K25</f>
        <v>0</v>
      </c>
      <c r="E9" s="153">
        <f>Résultat!J25</f>
        <v>0</v>
      </c>
      <c r="F9" s="153">
        <f>Résultat!G25</f>
        <v>0</v>
      </c>
    </row>
    <row r="10" spans="1:11">
      <c r="A10" s="152" t="str">
        <f>Résultat!D27</f>
        <v xml:space="preserve">Nombre de manifestations pour les classes </v>
      </c>
      <c r="B10" s="153">
        <f>Résultat!M27</f>
        <v>0</v>
      </c>
      <c r="C10" s="153">
        <f>Résultat!L27</f>
        <v>0</v>
      </c>
      <c r="D10" s="153">
        <f>Résultat!K27</f>
        <v>0</v>
      </c>
      <c r="E10" s="153">
        <f>Résultat!J27</f>
        <v>0</v>
      </c>
      <c r="F10" s="153">
        <f>Résultat!G27</f>
        <v>0</v>
      </c>
    </row>
    <row r="20" spans="1:14" ht="15" thickBot="1"/>
    <row r="21" spans="1:14" ht="15.6" thickTop="1" thickBot="1">
      <c r="A21" s="151"/>
      <c r="B21" s="142">
        <f>Résultat!$M$8</f>
        <v>2020</v>
      </c>
      <c r="C21" s="142">
        <f>Résultat!$L$8</f>
        <v>2021</v>
      </c>
      <c r="D21" s="142">
        <f>Résultat!$K$8</f>
        <v>2022</v>
      </c>
      <c r="E21" s="142">
        <f>Résultat!$J$8</f>
        <v>2023</v>
      </c>
      <c r="F21" s="142">
        <f>Résultat!$G$8</f>
        <v>2024</v>
      </c>
      <c r="N21" s="1" t="s">
        <v>231</v>
      </c>
    </row>
    <row r="22" spans="1:14" ht="15" thickTop="1">
      <c r="A22" s="152" t="str">
        <f>Résultat!D18</f>
        <v>Nombre de prêt (médias physiques) par année</v>
      </c>
      <c r="B22" s="192">
        <f>Résultat!M18</f>
        <v>0</v>
      </c>
      <c r="C22" s="192">
        <f>Résultat!L18</f>
        <v>0</v>
      </c>
      <c r="D22" s="192">
        <f>Résultat!K18</f>
        <v>0</v>
      </c>
      <c r="E22" s="192">
        <f>Résultat!J18</f>
        <v>0</v>
      </c>
      <c r="F22" s="192">
        <f>Résultat!G18</f>
        <v>0</v>
      </c>
    </row>
    <row r="38" spans="1:10" ht="15" thickBot="1"/>
    <row r="39" spans="1:10" ht="15.6" thickTop="1" thickBot="1">
      <c r="A39" s="151" t="s">
        <v>55</v>
      </c>
      <c r="B39" s="142">
        <f>Résultat!$M$8</f>
        <v>2020</v>
      </c>
      <c r="C39" s="142">
        <f>Résultat!$L$8</f>
        <v>2021</v>
      </c>
      <c r="D39" s="142">
        <f>Résultat!$K$8</f>
        <v>2022</v>
      </c>
      <c r="E39" s="142">
        <f>Résultat!$J$8</f>
        <v>2023</v>
      </c>
      <c r="F39" s="142">
        <f>Résultat!$G$8</f>
        <v>2024</v>
      </c>
      <c r="J39" s="86"/>
    </row>
    <row r="40" spans="1:10">
      <c r="A40" s="152" t="str">
        <f>Résultat!D21</f>
        <v>Fréquentation par population cible (habitants)</v>
      </c>
      <c r="B40" s="154">
        <f>Résultat!M21</f>
        <v>0</v>
      </c>
      <c r="C40" s="154">
        <f>Résultat!L21</f>
        <v>0</v>
      </c>
      <c r="D40" s="154">
        <f>Résultat!K21</f>
        <v>0</v>
      </c>
      <c r="E40" s="154">
        <f>Résultat!J21</f>
        <v>0</v>
      </c>
      <c r="F40" s="154">
        <f>Résultat!G21</f>
        <v>0</v>
      </c>
    </row>
    <row r="41" spans="1:10">
      <c r="A41" s="152" t="str">
        <f>Résultat!D17</f>
        <v>Taux de rotation des collections</v>
      </c>
      <c r="B41" s="153">
        <f>Résultat!M17</f>
        <v>0</v>
      </c>
      <c r="C41" s="153">
        <f>Résultat!L17</f>
        <v>0</v>
      </c>
      <c r="D41" s="153">
        <f>Résultat!K17</f>
        <v>0</v>
      </c>
      <c r="E41" s="153">
        <f>Résultat!J17</f>
        <v>0</v>
      </c>
      <c r="F41" s="153">
        <f>Résultat!G17</f>
        <v>0</v>
      </c>
    </row>
    <row r="55" spans="1:6" ht="15" thickBot="1"/>
    <row r="56" spans="1:6" ht="15.6" thickTop="1" thickBot="1">
      <c r="A56" s="151"/>
      <c r="B56" s="142">
        <f>Résultat!$M$8</f>
        <v>2020</v>
      </c>
      <c r="C56" s="142">
        <f>Résultat!$L$8</f>
        <v>2021</v>
      </c>
      <c r="D56" s="142">
        <f>Résultat!$K$8</f>
        <v>2022</v>
      </c>
      <c r="E56" s="142">
        <f>Résultat!$J$8</f>
        <v>2023</v>
      </c>
      <c r="F56" s="142">
        <f>Résultat!$G$8</f>
        <v>2024</v>
      </c>
    </row>
    <row r="57" spans="1:6" ht="15" thickTop="1">
      <c r="A57" s="152" t="str">
        <f>Résultat!D22</f>
        <v>Taux de pénétration (nbre utilisateurs actifs/habitants)</v>
      </c>
      <c r="B57" s="155">
        <f>Résultat!M22</f>
        <v>0</v>
      </c>
      <c r="C57" s="155">
        <f>Résultat!L22</f>
        <v>0</v>
      </c>
      <c r="D57" s="155">
        <f>Résultat!K22</f>
        <v>0</v>
      </c>
      <c r="E57" s="155">
        <f>Résultat!J22</f>
        <v>0</v>
      </c>
      <c r="F57" s="155">
        <f>Résultat!G22</f>
        <v>0</v>
      </c>
    </row>
    <row r="68" spans="1:10" ht="15" thickBot="1"/>
    <row r="69" spans="1:10" ht="15.6" thickTop="1" thickBot="1">
      <c r="A69" s="151" t="s">
        <v>232</v>
      </c>
      <c r="B69" s="142">
        <f>Résultat!$M$8</f>
        <v>2020</v>
      </c>
      <c r="C69" s="142">
        <f>Résultat!$L$8</f>
        <v>2021</v>
      </c>
      <c r="D69" s="142">
        <f>Résultat!$K$8</f>
        <v>2022</v>
      </c>
      <c r="E69" s="142">
        <f>Résultat!$J$8</f>
        <v>2023</v>
      </c>
      <c r="F69" s="142">
        <f>Résultat!$G$8</f>
        <v>2024</v>
      </c>
      <c r="J69" s="86"/>
    </row>
    <row r="70" spans="1:10" ht="15" thickTop="1">
      <c r="A70" s="152" t="str">
        <f>Résultat!D33</f>
        <v>Taux de renouvellement des collections</v>
      </c>
      <c r="B70" s="155">
        <f>Résultat!M33</f>
        <v>0</v>
      </c>
      <c r="C70" s="155">
        <f>Résultat!L33</f>
        <v>0</v>
      </c>
      <c r="D70" s="155">
        <f>Résultat!K33</f>
        <v>0</v>
      </c>
      <c r="E70" s="155">
        <f>Résultat!J33</f>
        <v>0</v>
      </c>
      <c r="F70" s="155">
        <f>Résultat!G33</f>
        <v>0</v>
      </c>
    </row>
    <row r="71" spans="1:10">
      <c r="A71" s="152" t="str">
        <f>Résultat!D34</f>
        <v>Taille de la collection physique</v>
      </c>
      <c r="B71" s="155">
        <f>Résultat!M34</f>
        <v>0</v>
      </c>
      <c r="C71" s="155">
        <f>Résultat!L34</f>
        <v>0</v>
      </c>
      <c r="D71" s="155">
        <f>Résultat!K34</f>
        <v>0</v>
      </c>
      <c r="E71" s="155">
        <f>Résultat!J34</f>
        <v>0</v>
      </c>
      <c r="F71" s="155">
        <f>Résultat!G34</f>
        <v>0</v>
      </c>
      <c r="J71" s="86"/>
    </row>
    <row r="73" spans="1:10">
      <c r="B73" s="1" t="s">
        <v>233</v>
      </c>
    </row>
    <row r="85" spans="1:6" ht="15" thickBot="1"/>
    <row r="86" spans="1:6" ht="15.6" thickTop="1" thickBot="1">
      <c r="A86" s="151" t="s">
        <v>234</v>
      </c>
      <c r="B86" s="142">
        <f>Résultat!$M$8</f>
        <v>2020</v>
      </c>
      <c r="C86" s="142">
        <f>Résultat!$L$8</f>
        <v>2021</v>
      </c>
      <c r="D86" s="142">
        <f>Résultat!$K$8</f>
        <v>2022</v>
      </c>
      <c r="E86" s="142">
        <f>Résultat!$J$8</f>
        <v>2023</v>
      </c>
      <c r="F86" s="142">
        <f>Résultat!$G$8</f>
        <v>2024</v>
      </c>
    </row>
    <row r="87" spans="1:6" ht="15" thickTop="1">
      <c r="A87" s="152" t="str">
        <f>Résultat!D11</f>
        <v>Nombre d'heures de formation suivie par la/le responsable</v>
      </c>
      <c r="B87" s="153">
        <f>Résultat!M11</f>
        <v>0</v>
      </c>
      <c r="C87" s="153">
        <f>Résultat!L11</f>
        <v>0</v>
      </c>
      <c r="D87" s="153">
        <f>Résultat!K11</f>
        <v>0</v>
      </c>
      <c r="E87" s="153" t="str">
        <f>Résultat!J11</f>
        <v xml:space="preserve"> </v>
      </c>
      <c r="F87" s="153">
        <f>Résultat!G11</f>
        <v>0</v>
      </c>
    </row>
    <row r="88" spans="1:6">
      <c r="A88" s="152" t="str">
        <f>Résultat!D12</f>
        <v>Nombre de formations suivies par collaborateur-trice</v>
      </c>
      <c r="B88" s="153">
        <f>Résultat!M12</f>
        <v>0</v>
      </c>
      <c r="C88" s="153">
        <f>Résultat!L12</f>
        <v>0</v>
      </c>
      <c r="D88" s="153">
        <f>Résultat!K12</f>
        <v>0</v>
      </c>
      <c r="E88" s="153">
        <f>Résultat!J12</f>
        <v>0</v>
      </c>
      <c r="F88" s="153">
        <f>Résultat!G12</f>
        <v>0</v>
      </c>
    </row>
    <row r="103" spans="1:10" ht="15" thickBot="1"/>
    <row r="104" spans="1:10">
      <c r="A104" s="151" t="s">
        <v>154</v>
      </c>
      <c r="B104" s="151"/>
    </row>
    <row r="105" spans="1:10" ht="15" thickTop="1">
      <c r="A105" s="152" t="s">
        <v>235</v>
      </c>
      <c r="B105" s="156">
        <f>COUNTIF(Résultat!H11:H28,"atteint")+COUNTIF(Résultat!H41,"Excellent")+COUNTIF(Résultat!H41,"Bien")+COUNTIF(Résultat!H41,"Très bien")</f>
        <v>7</v>
      </c>
    </row>
    <row r="106" spans="1:10">
      <c r="A106" s="152" t="s">
        <v>236</v>
      </c>
      <c r="B106" s="156">
        <f>COUNTIF(Résultat!H11:H28,"non atteint")+COUNTIF(Résultat!H41,"Insuffisant")+COUNTIF(Résultat!H41,"A améliorer")</f>
        <v>7</v>
      </c>
    </row>
    <row r="107" spans="1:10">
      <c r="A107" s="152" t="s">
        <v>237</v>
      </c>
      <c r="B107" s="152">
        <f>COUNTIF(Résultat!I12:I34,"maximum dépassé")</f>
        <v>1</v>
      </c>
    </row>
    <row r="109" spans="1:10">
      <c r="J109" s="86"/>
    </row>
    <row r="122" spans="10:10">
      <c r="J122" s="86"/>
    </row>
    <row r="123" spans="10:10">
      <c r="J123" s="86"/>
    </row>
    <row r="136" spans="10:10">
      <c r="J136" s="86"/>
    </row>
    <row r="145" spans="10:10">
      <c r="J145" s="86"/>
    </row>
  </sheetData>
  <sheetProtection algorithmName="SHA-512" hashValue="DxQksPWtfe6ykbkSRQj6R79UGyEAFT6y9S9WBIVQfjI/PY9Uel2fJaOmF2irLJ/R9sXk0+fJT8d/R/8TcAR5bg==" saltValue="L55iY9Ey17eEuOCuVipwmQ==" spinCount="100000" sheet="1" objects="1" scenarios="1"/>
  <protectedRanges>
    <protectedRange password="C772" sqref="A9" name="Plage1"/>
  </protectedRanges>
  <mergeCells count="2">
    <mergeCell ref="A1:H1"/>
    <mergeCell ref="E2:H3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8" tint="0.39997558519241921"/>
  </sheetPr>
  <dimension ref="B1:F94"/>
  <sheetViews>
    <sheetView topLeftCell="C5" workbookViewId="0">
      <selection activeCell="C5" sqref="C5"/>
    </sheetView>
  </sheetViews>
  <sheetFormatPr defaultColWidth="11.42578125" defaultRowHeight="14.45"/>
  <cols>
    <col min="1" max="1" width="3" style="17" customWidth="1"/>
    <col min="2" max="2" width="39.140625" style="17" customWidth="1"/>
    <col min="3" max="3" width="33.140625" style="17" customWidth="1"/>
    <col min="4" max="4" width="14.7109375" style="17" customWidth="1"/>
    <col min="5" max="5" width="39.140625" style="17" customWidth="1"/>
    <col min="6" max="16384" width="11.42578125" style="17"/>
  </cols>
  <sheetData>
    <row r="1" spans="2:6" hidden="1"/>
    <row r="2" spans="2:6" ht="21.75" customHeight="1">
      <c r="B2" s="472" t="s">
        <v>238</v>
      </c>
      <c r="C2" s="473"/>
      <c r="D2" s="473"/>
      <c r="E2" s="473"/>
      <c r="F2" s="473"/>
    </row>
    <row r="3" spans="2:6" ht="30" customHeight="1">
      <c r="B3" s="474" t="s">
        <v>239</v>
      </c>
      <c r="C3" s="474"/>
      <c r="D3" s="474"/>
      <c r="E3" s="474"/>
      <c r="F3" s="474"/>
    </row>
    <row r="4" spans="2:6" ht="30" customHeight="1" thickBot="1">
      <c r="B4" s="170"/>
      <c r="C4" s="170"/>
      <c r="D4" s="170"/>
      <c r="E4" s="170"/>
      <c r="F4" s="170"/>
    </row>
    <row r="5" spans="2:6" ht="37.9" thickTop="1" thickBot="1">
      <c r="B5" s="181" t="s">
        <v>240</v>
      </c>
      <c r="C5" s="182">
        <f>COUNTA(B8:B92)</f>
        <v>0</v>
      </c>
      <c r="E5" s="181" t="s">
        <v>241</v>
      </c>
      <c r="F5" s="182">
        <f>SUM(F8:F92)</f>
        <v>0</v>
      </c>
    </row>
    <row r="6" spans="2:6" ht="30" customHeight="1" thickTop="1">
      <c r="B6" s="172"/>
      <c r="C6" s="173"/>
      <c r="D6" s="170"/>
      <c r="E6" s="172"/>
      <c r="F6" s="173"/>
    </row>
    <row r="7" spans="2:6" s="126" customFormat="1" ht="36">
      <c r="B7" s="174" t="s">
        <v>242</v>
      </c>
      <c r="C7" s="175" t="s">
        <v>243</v>
      </c>
      <c r="E7" s="174" t="s">
        <v>244</v>
      </c>
      <c r="F7" s="175" t="s">
        <v>245</v>
      </c>
    </row>
    <row r="8" spans="2:6">
      <c r="B8" s="176"/>
      <c r="C8" s="177"/>
      <c r="D8" s="18"/>
      <c r="E8" s="176"/>
      <c r="F8" s="180"/>
    </row>
    <row r="9" spans="2:6">
      <c r="B9" s="176"/>
      <c r="C9" s="177"/>
      <c r="D9" s="18"/>
      <c r="E9" s="176"/>
      <c r="F9" s="180"/>
    </row>
    <row r="10" spans="2:6" ht="18" customHeight="1">
      <c r="B10" s="176"/>
      <c r="C10" s="177"/>
      <c r="D10" s="18"/>
      <c r="E10" s="176"/>
      <c r="F10" s="180"/>
    </row>
    <row r="11" spans="2:6" ht="18" customHeight="1">
      <c r="B11" s="176"/>
      <c r="C11" s="177"/>
      <c r="D11" s="18"/>
      <c r="E11" s="176"/>
      <c r="F11" s="180"/>
    </row>
    <row r="12" spans="2:6" ht="18" customHeight="1">
      <c r="B12" s="176"/>
      <c r="C12" s="177"/>
      <c r="D12" s="18"/>
      <c r="E12" s="176"/>
      <c r="F12" s="180"/>
    </row>
    <row r="13" spans="2:6" ht="18" customHeight="1">
      <c r="B13" s="176"/>
      <c r="C13" s="177"/>
      <c r="D13" s="18"/>
      <c r="E13" s="176"/>
      <c r="F13" s="180"/>
    </row>
    <row r="14" spans="2:6" ht="18" customHeight="1">
      <c r="B14" s="176"/>
      <c r="C14" s="177"/>
      <c r="D14" s="18"/>
      <c r="E14" s="176"/>
      <c r="F14" s="180"/>
    </row>
    <row r="15" spans="2:6" ht="18" customHeight="1">
      <c r="B15" s="176"/>
      <c r="C15" s="177"/>
      <c r="D15" s="18"/>
      <c r="E15" s="176"/>
      <c r="F15" s="180"/>
    </row>
    <row r="16" spans="2:6" ht="18" customHeight="1">
      <c r="B16" s="176"/>
      <c r="C16" s="177"/>
      <c r="D16" s="18"/>
      <c r="E16" s="176"/>
      <c r="F16" s="180"/>
    </row>
    <row r="17" spans="2:6" ht="18" customHeight="1">
      <c r="B17" s="176"/>
      <c r="C17" s="177"/>
      <c r="D17" s="18"/>
      <c r="E17" s="176"/>
      <c r="F17" s="180"/>
    </row>
    <row r="18" spans="2:6" ht="18" customHeight="1">
      <c r="B18" s="176"/>
      <c r="C18" s="177"/>
      <c r="D18" s="18"/>
      <c r="E18" s="176"/>
      <c r="F18" s="180"/>
    </row>
    <row r="19" spans="2:6" ht="18" customHeight="1">
      <c r="B19" s="176"/>
      <c r="C19" s="177"/>
      <c r="D19" s="18"/>
      <c r="E19" s="176"/>
      <c r="F19" s="180"/>
    </row>
    <row r="20" spans="2:6" ht="18" customHeight="1">
      <c r="B20" s="176"/>
      <c r="C20" s="177"/>
      <c r="D20" s="18"/>
      <c r="E20" s="176"/>
      <c r="F20" s="180"/>
    </row>
    <row r="21" spans="2:6" ht="18" customHeight="1">
      <c r="B21" s="176"/>
      <c r="C21" s="177"/>
      <c r="D21" s="18"/>
      <c r="E21" s="176"/>
      <c r="F21" s="180"/>
    </row>
    <row r="22" spans="2:6" ht="18" customHeight="1">
      <c r="B22" s="176"/>
      <c r="C22" s="177"/>
      <c r="D22" s="18"/>
      <c r="E22" s="176"/>
      <c r="F22" s="180"/>
    </row>
    <row r="23" spans="2:6" ht="18" customHeight="1">
      <c r="B23" s="176"/>
      <c r="C23" s="177"/>
      <c r="D23" s="18"/>
      <c r="E23" s="176"/>
      <c r="F23" s="180"/>
    </row>
    <row r="24" spans="2:6" ht="18" customHeight="1">
      <c r="B24" s="176"/>
      <c r="C24" s="177"/>
      <c r="D24" s="18"/>
      <c r="E24" s="176"/>
      <c r="F24" s="180"/>
    </row>
    <row r="25" spans="2:6" ht="18" customHeight="1">
      <c r="B25" s="176"/>
      <c r="C25" s="177"/>
      <c r="D25" s="18"/>
      <c r="E25" s="176"/>
      <c r="F25" s="180"/>
    </row>
    <row r="26" spans="2:6" ht="18" customHeight="1">
      <c r="B26" s="176"/>
      <c r="C26" s="177"/>
      <c r="D26" s="18"/>
      <c r="E26" s="176"/>
      <c r="F26" s="180"/>
    </row>
    <row r="27" spans="2:6" ht="18" customHeight="1">
      <c r="B27" s="176"/>
      <c r="C27" s="177"/>
      <c r="D27" s="18"/>
      <c r="E27" s="176"/>
      <c r="F27" s="180"/>
    </row>
    <row r="28" spans="2:6" ht="18" customHeight="1">
      <c r="B28" s="176"/>
      <c r="C28" s="177"/>
      <c r="D28" s="18"/>
      <c r="E28" s="176"/>
      <c r="F28" s="180"/>
    </row>
    <row r="29" spans="2:6" ht="18" customHeight="1">
      <c r="B29" s="176"/>
      <c r="C29" s="177"/>
      <c r="D29" s="18"/>
      <c r="E29" s="176"/>
      <c r="F29" s="180"/>
    </row>
    <row r="30" spans="2:6" ht="18" customHeight="1">
      <c r="B30" s="176"/>
      <c r="C30" s="177"/>
      <c r="D30" s="18"/>
      <c r="E30" s="176"/>
      <c r="F30" s="180"/>
    </row>
    <row r="31" spans="2:6" ht="18" customHeight="1">
      <c r="B31" s="176"/>
      <c r="C31" s="177"/>
      <c r="D31" s="18"/>
      <c r="E31" s="176"/>
      <c r="F31" s="180"/>
    </row>
    <row r="32" spans="2:6" ht="18" customHeight="1">
      <c r="B32" s="176"/>
      <c r="C32" s="177"/>
      <c r="D32" s="18"/>
      <c r="E32" s="176"/>
      <c r="F32" s="180"/>
    </row>
    <row r="33" spans="2:6" ht="18" customHeight="1">
      <c r="B33" s="176"/>
      <c r="C33" s="177"/>
      <c r="D33" s="18"/>
      <c r="E33" s="176"/>
      <c r="F33" s="180"/>
    </row>
    <row r="34" spans="2:6" ht="18" customHeight="1">
      <c r="B34" s="176"/>
      <c r="C34" s="177"/>
      <c r="D34" s="18"/>
      <c r="E34" s="176"/>
      <c r="F34" s="180"/>
    </row>
    <row r="35" spans="2:6" ht="18" customHeight="1">
      <c r="B35" s="176"/>
      <c r="C35" s="177"/>
      <c r="D35" s="18"/>
      <c r="E35" s="176"/>
      <c r="F35" s="180"/>
    </row>
    <row r="36" spans="2:6" ht="18" customHeight="1">
      <c r="B36" s="176"/>
      <c r="C36" s="177"/>
      <c r="D36" s="18"/>
      <c r="E36" s="176"/>
      <c r="F36" s="180"/>
    </row>
    <row r="37" spans="2:6" ht="18" customHeight="1">
      <c r="B37" s="176"/>
      <c r="C37" s="177"/>
      <c r="D37" s="18"/>
      <c r="E37" s="176"/>
      <c r="F37" s="180"/>
    </row>
    <row r="38" spans="2:6" ht="18" customHeight="1">
      <c r="B38" s="176"/>
      <c r="C38" s="177"/>
      <c r="D38" s="18"/>
      <c r="E38" s="176"/>
      <c r="F38" s="180"/>
    </row>
    <row r="39" spans="2:6" ht="18" customHeight="1">
      <c r="B39" s="176"/>
      <c r="C39" s="177"/>
      <c r="D39" s="18"/>
      <c r="E39" s="176"/>
      <c r="F39" s="180"/>
    </row>
    <row r="40" spans="2:6" ht="18" customHeight="1">
      <c r="B40" s="176"/>
      <c r="C40" s="177"/>
      <c r="D40" s="18"/>
      <c r="E40" s="176"/>
      <c r="F40" s="180"/>
    </row>
    <row r="41" spans="2:6" ht="18" customHeight="1">
      <c r="B41" s="176"/>
      <c r="C41" s="177"/>
      <c r="D41" s="18"/>
      <c r="E41" s="176"/>
      <c r="F41" s="180"/>
    </row>
    <row r="42" spans="2:6" ht="18" customHeight="1">
      <c r="B42" s="176"/>
      <c r="C42" s="177"/>
      <c r="D42" s="18"/>
      <c r="E42" s="176"/>
      <c r="F42" s="180"/>
    </row>
    <row r="43" spans="2:6" ht="18" customHeight="1">
      <c r="B43" s="176"/>
      <c r="C43" s="177"/>
      <c r="D43" s="18"/>
      <c r="E43" s="176"/>
      <c r="F43" s="180"/>
    </row>
    <row r="44" spans="2:6" ht="18" customHeight="1">
      <c r="B44" s="176"/>
      <c r="C44" s="177"/>
      <c r="D44" s="18"/>
      <c r="E44" s="176"/>
      <c r="F44" s="180"/>
    </row>
    <row r="45" spans="2:6" ht="18" customHeight="1">
      <c r="B45" s="176"/>
      <c r="C45" s="177"/>
      <c r="D45" s="18"/>
      <c r="E45" s="176"/>
      <c r="F45" s="180"/>
    </row>
    <row r="46" spans="2:6" ht="18" customHeight="1">
      <c r="B46" s="176"/>
      <c r="C46" s="177"/>
      <c r="D46" s="18"/>
      <c r="E46" s="176"/>
      <c r="F46" s="180"/>
    </row>
    <row r="47" spans="2:6" ht="18" customHeight="1">
      <c r="B47" s="176"/>
      <c r="C47" s="177"/>
      <c r="D47" s="18"/>
      <c r="E47" s="176"/>
      <c r="F47" s="180"/>
    </row>
    <row r="48" spans="2:6" ht="18" customHeight="1">
      <c r="B48" s="176"/>
      <c r="C48" s="177"/>
      <c r="D48" s="18"/>
      <c r="E48" s="176"/>
      <c r="F48" s="180"/>
    </row>
    <row r="49" spans="2:6" ht="18" customHeight="1">
      <c r="B49" s="176"/>
      <c r="C49" s="177"/>
      <c r="D49" s="18"/>
      <c r="E49" s="176"/>
      <c r="F49" s="180"/>
    </row>
    <row r="50" spans="2:6" ht="18" customHeight="1">
      <c r="B50" s="176"/>
      <c r="C50" s="177"/>
      <c r="D50" s="18"/>
      <c r="E50" s="176"/>
      <c r="F50" s="180"/>
    </row>
    <row r="51" spans="2:6" ht="18" customHeight="1">
      <c r="B51" s="176"/>
      <c r="C51" s="177"/>
      <c r="D51" s="18"/>
      <c r="E51" s="176"/>
      <c r="F51" s="180"/>
    </row>
    <row r="52" spans="2:6" ht="18" customHeight="1">
      <c r="B52" s="176"/>
      <c r="C52" s="177"/>
      <c r="D52" s="18"/>
      <c r="E52" s="176"/>
      <c r="F52" s="180"/>
    </row>
    <row r="53" spans="2:6" ht="18" customHeight="1">
      <c r="B53" s="176"/>
      <c r="C53" s="177"/>
      <c r="D53" s="18"/>
      <c r="E53" s="176"/>
      <c r="F53" s="180"/>
    </row>
    <row r="54" spans="2:6" ht="18" customHeight="1">
      <c r="B54" s="176"/>
      <c r="C54" s="177"/>
      <c r="D54" s="18"/>
      <c r="E54" s="176"/>
      <c r="F54" s="180"/>
    </row>
    <row r="55" spans="2:6" ht="18" customHeight="1">
      <c r="B55" s="176"/>
      <c r="C55" s="177"/>
      <c r="D55" s="18"/>
      <c r="E55" s="176"/>
      <c r="F55" s="180"/>
    </row>
    <row r="56" spans="2:6" ht="18" customHeight="1">
      <c r="B56" s="176"/>
      <c r="C56" s="177"/>
      <c r="D56" s="18"/>
      <c r="E56" s="176"/>
      <c r="F56" s="180"/>
    </row>
    <row r="57" spans="2:6" ht="18" customHeight="1">
      <c r="B57" s="176"/>
      <c r="C57" s="177"/>
      <c r="D57" s="18"/>
      <c r="E57" s="176"/>
      <c r="F57" s="180"/>
    </row>
    <row r="58" spans="2:6" ht="18" customHeight="1">
      <c r="B58" s="176"/>
      <c r="C58" s="177"/>
      <c r="D58" s="18"/>
      <c r="E58" s="176"/>
      <c r="F58" s="180"/>
    </row>
    <row r="59" spans="2:6" ht="18" customHeight="1">
      <c r="B59" s="176"/>
      <c r="C59" s="177"/>
      <c r="D59" s="18"/>
      <c r="E59" s="176"/>
      <c r="F59" s="180"/>
    </row>
    <row r="60" spans="2:6" ht="18" customHeight="1">
      <c r="B60" s="176"/>
      <c r="C60" s="177"/>
      <c r="D60" s="18"/>
      <c r="E60" s="176"/>
      <c r="F60" s="180"/>
    </row>
    <row r="61" spans="2:6" ht="18" customHeight="1">
      <c r="B61" s="176"/>
      <c r="C61" s="177"/>
      <c r="D61" s="18"/>
      <c r="E61" s="176"/>
      <c r="F61" s="180"/>
    </row>
    <row r="62" spans="2:6" ht="18" customHeight="1">
      <c r="B62" s="176"/>
      <c r="C62" s="177"/>
      <c r="D62" s="18"/>
      <c r="E62" s="176"/>
      <c r="F62" s="180"/>
    </row>
    <row r="63" spans="2:6" ht="18" customHeight="1">
      <c r="B63" s="176"/>
      <c r="C63" s="177"/>
      <c r="D63" s="18"/>
      <c r="E63" s="176"/>
      <c r="F63" s="180"/>
    </row>
    <row r="64" spans="2:6" ht="18" customHeight="1">
      <c r="B64" s="176"/>
      <c r="C64" s="177"/>
      <c r="D64" s="18"/>
      <c r="E64" s="176"/>
      <c r="F64" s="180"/>
    </row>
    <row r="65" spans="2:6" ht="18" customHeight="1">
      <c r="B65" s="176"/>
      <c r="C65" s="177"/>
      <c r="D65" s="18"/>
      <c r="E65" s="176"/>
      <c r="F65" s="180"/>
    </row>
    <row r="66" spans="2:6" ht="18" customHeight="1">
      <c r="B66" s="176"/>
      <c r="C66" s="177"/>
      <c r="D66" s="18"/>
      <c r="E66" s="176"/>
      <c r="F66" s="180"/>
    </row>
    <row r="67" spans="2:6" ht="18" customHeight="1">
      <c r="B67" s="176"/>
      <c r="C67" s="177"/>
      <c r="D67" s="18"/>
      <c r="E67" s="176"/>
      <c r="F67" s="180"/>
    </row>
    <row r="68" spans="2:6" ht="18" customHeight="1">
      <c r="B68" s="176"/>
      <c r="C68" s="177"/>
      <c r="D68" s="18"/>
      <c r="E68" s="176"/>
      <c r="F68" s="180"/>
    </row>
    <row r="69" spans="2:6" ht="18" customHeight="1">
      <c r="B69" s="176"/>
      <c r="C69" s="177"/>
      <c r="D69" s="18"/>
      <c r="E69" s="176"/>
      <c r="F69" s="180"/>
    </row>
    <row r="70" spans="2:6" ht="18" customHeight="1">
      <c r="B70" s="176"/>
      <c r="C70" s="177"/>
      <c r="D70" s="18"/>
      <c r="E70" s="176"/>
      <c r="F70" s="180"/>
    </row>
    <row r="71" spans="2:6" ht="18" customHeight="1">
      <c r="B71" s="176"/>
      <c r="C71" s="177"/>
      <c r="D71" s="18"/>
      <c r="E71" s="176"/>
      <c r="F71" s="180"/>
    </row>
    <row r="72" spans="2:6" ht="18" customHeight="1">
      <c r="B72" s="176"/>
      <c r="C72" s="177"/>
      <c r="D72" s="18"/>
      <c r="E72" s="176"/>
      <c r="F72" s="180"/>
    </row>
    <row r="73" spans="2:6" ht="18" customHeight="1">
      <c r="B73" s="176"/>
      <c r="C73" s="177"/>
      <c r="D73" s="18"/>
      <c r="E73" s="176"/>
      <c r="F73" s="180"/>
    </row>
    <row r="74" spans="2:6" ht="18" customHeight="1">
      <c r="B74" s="176"/>
      <c r="C74" s="177"/>
      <c r="D74" s="18"/>
      <c r="E74" s="176"/>
      <c r="F74" s="180"/>
    </row>
    <row r="75" spans="2:6" ht="18" customHeight="1">
      <c r="B75" s="176"/>
      <c r="C75" s="177"/>
      <c r="D75" s="18"/>
      <c r="E75" s="176"/>
      <c r="F75" s="180"/>
    </row>
    <row r="76" spans="2:6" ht="18" customHeight="1">
      <c r="B76" s="176"/>
      <c r="C76" s="177"/>
      <c r="D76" s="18"/>
      <c r="E76" s="176"/>
      <c r="F76" s="180"/>
    </row>
    <row r="77" spans="2:6" ht="18" customHeight="1">
      <c r="B77" s="176"/>
      <c r="C77" s="177"/>
      <c r="D77" s="18"/>
      <c r="E77" s="176"/>
      <c r="F77" s="180"/>
    </row>
    <row r="78" spans="2:6" ht="18" customHeight="1">
      <c r="B78" s="176"/>
      <c r="C78" s="177"/>
      <c r="D78" s="18"/>
      <c r="E78" s="176"/>
      <c r="F78" s="180"/>
    </row>
    <row r="79" spans="2:6" ht="18" customHeight="1">
      <c r="B79" s="176"/>
      <c r="C79" s="177"/>
      <c r="D79" s="18"/>
      <c r="E79" s="176"/>
      <c r="F79" s="180"/>
    </row>
    <row r="80" spans="2:6" ht="18" customHeight="1">
      <c r="B80" s="176"/>
      <c r="C80" s="177"/>
      <c r="D80" s="18"/>
      <c r="E80" s="176"/>
      <c r="F80" s="180"/>
    </row>
    <row r="81" spans="2:6" ht="18" customHeight="1">
      <c r="B81" s="176"/>
      <c r="C81" s="177"/>
      <c r="D81" s="18"/>
      <c r="E81" s="176"/>
      <c r="F81" s="180"/>
    </row>
    <row r="82" spans="2:6" ht="18" customHeight="1">
      <c r="B82" s="176"/>
      <c r="C82" s="177"/>
      <c r="D82" s="18"/>
      <c r="E82" s="176"/>
      <c r="F82" s="180"/>
    </row>
    <row r="83" spans="2:6" ht="18" customHeight="1">
      <c r="B83" s="176"/>
      <c r="C83" s="177"/>
      <c r="D83" s="18"/>
      <c r="E83" s="176"/>
      <c r="F83" s="180"/>
    </row>
    <row r="84" spans="2:6" ht="18" customHeight="1">
      <c r="B84" s="176"/>
      <c r="C84" s="177"/>
      <c r="D84" s="18"/>
      <c r="E84" s="176"/>
      <c r="F84" s="180"/>
    </row>
    <row r="85" spans="2:6" ht="18" customHeight="1">
      <c r="B85" s="176"/>
      <c r="C85" s="177"/>
      <c r="D85" s="18"/>
      <c r="E85" s="176"/>
      <c r="F85" s="180"/>
    </row>
    <row r="86" spans="2:6" ht="18" customHeight="1">
      <c r="B86" s="176"/>
      <c r="C86" s="177"/>
      <c r="D86" s="18"/>
      <c r="E86" s="176"/>
      <c r="F86" s="180"/>
    </row>
    <row r="87" spans="2:6" ht="18" customHeight="1">
      <c r="B87" s="176"/>
      <c r="C87" s="177"/>
      <c r="D87" s="18"/>
      <c r="E87" s="176"/>
      <c r="F87" s="180"/>
    </row>
    <row r="88" spans="2:6" ht="18" customHeight="1">
      <c r="B88" s="176"/>
      <c r="C88" s="177"/>
      <c r="D88" s="18"/>
      <c r="E88" s="176"/>
      <c r="F88" s="180"/>
    </row>
    <row r="89" spans="2:6" ht="18" customHeight="1">
      <c r="B89" s="176"/>
      <c r="C89" s="177"/>
      <c r="D89" s="18"/>
      <c r="E89" s="176"/>
      <c r="F89" s="180"/>
    </row>
    <row r="90" spans="2:6" ht="18" customHeight="1">
      <c r="B90" s="176"/>
      <c r="C90" s="177"/>
      <c r="D90" s="18"/>
      <c r="E90" s="176"/>
      <c r="F90" s="180"/>
    </row>
    <row r="91" spans="2:6" ht="18" customHeight="1">
      <c r="B91" s="176"/>
      <c r="C91" s="177"/>
      <c r="D91" s="18"/>
      <c r="E91" s="176"/>
      <c r="F91" s="177"/>
    </row>
    <row r="92" spans="2:6" ht="18" customHeight="1" thickBot="1">
      <c r="B92" s="178"/>
      <c r="C92" s="179"/>
      <c r="D92" s="18"/>
      <c r="E92" s="178"/>
      <c r="F92" s="179"/>
    </row>
    <row r="93" spans="2:6" ht="18" customHeight="1" thickTop="1"/>
    <row r="94" spans="2:6" ht="18" customHeight="1"/>
  </sheetData>
  <sheetProtection algorithmName="SHA-512" hashValue="lBTn9/gIcICs3+7/UGmaauT43x3sbMLfFJB9JqznfmjvSkpsiAaap4xPio2DZXFcVb/6De6J8va52J5GpLuxSQ==" saltValue="CqNp3P03f25kcHjXV37KdA==" spinCount="100000" sheet="1" objects="1" scenarios="1"/>
  <mergeCells count="2">
    <mergeCell ref="B2:F2"/>
    <mergeCell ref="B3:F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8" tint="0.39997558519241921"/>
  </sheetPr>
  <dimension ref="A1:F56"/>
  <sheetViews>
    <sheetView topLeftCell="D6" workbookViewId="0">
      <selection activeCell="D6" sqref="D6"/>
    </sheetView>
  </sheetViews>
  <sheetFormatPr defaultColWidth="11.42578125" defaultRowHeight="14.45"/>
  <cols>
    <col min="1" max="1" width="35.5703125" customWidth="1"/>
    <col min="2" max="2" width="43.28515625" customWidth="1"/>
    <col min="3" max="3" width="26.7109375" customWidth="1"/>
    <col min="4" max="4" width="24" customWidth="1"/>
    <col min="5" max="5" width="25" customWidth="1"/>
    <col min="6" max="6" width="15.28515625" customWidth="1"/>
  </cols>
  <sheetData>
    <row r="1" spans="1:6" s="17" customFormat="1" ht="21.75" customHeight="1">
      <c r="A1" s="472" t="s">
        <v>246</v>
      </c>
      <c r="B1" s="473"/>
      <c r="C1" s="473"/>
      <c r="D1" s="473"/>
      <c r="E1" s="473"/>
    </row>
    <row r="3" spans="1:6" s="126" customFormat="1" ht="36">
      <c r="A3" s="171" t="s">
        <v>247</v>
      </c>
      <c r="B3" s="171" t="s">
        <v>248</v>
      </c>
      <c r="C3" s="171" t="s">
        <v>249</v>
      </c>
      <c r="D3" s="171" t="s">
        <v>250</v>
      </c>
      <c r="E3" s="171" t="s">
        <v>251</v>
      </c>
      <c r="F3" s="171" t="s">
        <v>252</v>
      </c>
    </row>
    <row r="4" spans="1:6">
      <c r="A4" s="12"/>
      <c r="B4" s="12"/>
      <c r="C4" s="12"/>
      <c r="D4" s="12"/>
      <c r="E4" s="12"/>
      <c r="F4" s="12"/>
    </row>
    <row r="5" spans="1:6">
      <c r="A5" s="12"/>
      <c r="B5" s="12"/>
      <c r="C5" s="12"/>
      <c r="D5" s="12"/>
      <c r="E5" s="12"/>
      <c r="F5" s="12"/>
    </row>
    <row r="6" spans="1:6">
      <c r="A6" s="12"/>
      <c r="B6" s="12"/>
      <c r="C6" s="12"/>
      <c r="D6" s="12"/>
      <c r="E6" s="12"/>
      <c r="F6" s="12"/>
    </row>
    <row r="7" spans="1:6">
      <c r="A7" s="12"/>
      <c r="B7" s="12"/>
      <c r="C7" s="12"/>
      <c r="D7" s="12"/>
      <c r="E7" s="12"/>
      <c r="F7" s="12"/>
    </row>
    <row r="8" spans="1:6">
      <c r="A8" s="12"/>
      <c r="B8" s="12"/>
      <c r="C8" s="12"/>
      <c r="D8" s="12"/>
      <c r="E8" s="12"/>
      <c r="F8" s="12"/>
    </row>
    <row r="9" spans="1:6">
      <c r="A9" s="12"/>
      <c r="B9" s="12"/>
      <c r="C9" s="12"/>
      <c r="D9" s="12"/>
      <c r="E9" s="12"/>
      <c r="F9" s="12"/>
    </row>
    <row r="10" spans="1:6">
      <c r="A10" s="12"/>
      <c r="B10" s="12"/>
      <c r="C10" s="12"/>
      <c r="D10" s="12"/>
      <c r="E10" s="12"/>
      <c r="F10" s="12"/>
    </row>
    <row r="11" spans="1:6">
      <c r="A11" s="12"/>
      <c r="B11" s="12"/>
      <c r="C11" s="12"/>
      <c r="D11" s="12"/>
      <c r="E11" s="12"/>
      <c r="F11" s="12"/>
    </row>
    <row r="12" spans="1:6">
      <c r="A12" s="12"/>
      <c r="B12" s="12"/>
      <c r="C12" s="12"/>
      <c r="D12" s="12"/>
      <c r="E12" s="12"/>
      <c r="F12" s="12"/>
    </row>
    <row r="13" spans="1:6">
      <c r="A13" s="12"/>
      <c r="B13" s="12"/>
      <c r="C13" s="12"/>
      <c r="D13" s="12"/>
      <c r="E13" s="12"/>
      <c r="F13" s="12"/>
    </row>
    <row r="14" spans="1:6">
      <c r="A14" s="12"/>
      <c r="B14" s="12"/>
      <c r="C14" s="12"/>
      <c r="D14" s="12"/>
      <c r="E14" s="12"/>
      <c r="F14" s="12"/>
    </row>
    <row r="15" spans="1:6">
      <c r="A15" s="12"/>
      <c r="B15" s="12"/>
      <c r="C15" s="12"/>
      <c r="D15" s="12"/>
      <c r="E15" s="12"/>
      <c r="F15" s="12"/>
    </row>
    <row r="16" spans="1:6">
      <c r="A16" s="12"/>
      <c r="B16" s="12"/>
      <c r="C16" s="12"/>
      <c r="D16" s="12"/>
      <c r="E16" s="12"/>
      <c r="F16" s="12"/>
    </row>
    <row r="17" spans="1:6">
      <c r="A17" s="12"/>
      <c r="B17" s="12"/>
      <c r="C17" s="12"/>
      <c r="D17" s="12"/>
      <c r="E17" s="12"/>
      <c r="F17" s="12"/>
    </row>
    <row r="18" spans="1:6">
      <c r="A18" s="12"/>
      <c r="B18" s="12"/>
      <c r="C18" s="12"/>
      <c r="D18" s="12"/>
      <c r="E18" s="12"/>
      <c r="F18" s="12"/>
    </row>
    <row r="19" spans="1:6">
      <c r="A19" s="12"/>
      <c r="B19" s="12"/>
      <c r="C19" s="12"/>
      <c r="D19" s="12"/>
      <c r="E19" s="12"/>
      <c r="F19" s="12"/>
    </row>
    <row r="20" spans="1:6">
      <c r="A20" s="12"/>
      <c r="B20" s="12"/>
      <c r="C20" s="12"/>
      <c r="D20" s="12"/>
      <c r="E20" s="12"/>
      <c r="F20" s="12"/>
    </row>
    <row r="21" spans="1:6">
      <c r="A21" s="12"/>
      <c r="B21" s="12"/>
      <c r="C21" s="12"/>
      <c r="D21" s="12"/>
      <c r="E21" s="12"/>
      <c r="F21" s="12"/>
    </row>
    <row r="22" spans="1:6">
      <c r="A22" s="12"/>
      <c r="B22" s="12"/>
      <c r="C22" s="12"/>
      <c r="D22" s="12"/>
      <c r="E22" s="12"/>
      <c r="F22" s="12"/>
    </row>
    <row r="23" spans="1:6">
      <c r="A23" s="12"/>
      <c r="B23" s="12"/>
      <c r="C23" s="12"/>
      <c r="D23" s="12"/>
      <c r="E23" s="12"/>
      <c r="F23" s="12"/>
    </row>
    <row r="24" spans="1:6">
      <c r="A24" s="12"/>
      <c r="B24" s="12"/>
      <c r="C24" s="12"/>
      <c r="D24" s="12"/>
      <c r="E24" s="12"/>
      <c r="F24" s="12"/>
    </row>
    <row r="25" spans="1:6">
      <c r="A25" s="12"/>
      <c r="B25" s="12"/>
      <c r="C25" s="12"/>
      <c r="D25" s="12"/>
      <c r="E25" s="12"/>
      <c r="F25" s="12"/>
    </row>
    <row r="26" spans="1:6">
      <c r="A26" s="12"/>
      <c r="B26" s="12"/>
      <c r="C26" s="12"/>
      <c r="D26" s="12"/>
      <c r="E26" s="12"/>
      <c r="F26" s="12"/>
    </row>
    <row r="27" spans="1:6">
      <c r="A27" s="12"/>
      <c r="B27" s="12"/>
      <c r="C27" s="12"/>
      <c r="D27" s="12"/>
      <c r="E27" s="12"/>
      <c r="F27" s="12"/>
    </row>
    <row r="28" spans="1:6">
      <c r="A28" s="12"/>
      <c r="B28" s="12"/>
      <c r="C28" s="12"/>
      <c r="D28" s="12"/>
      <c r="E28" s="12"/>
      <c r="F28" s="12"/>
    </row>
    <row r="29" spans="1:6">
      <c r="A29" s="12"/>
      <c r="B29" s="12"/>
      <c r="C29" s="12"/>
      <c r="D29" s="12"/>
      <c r="E29" s="12"/>
      <c r="F29" s="12"/>
    </row>
    <row r="30" spans="1:6">
      <c r="A30" s="12"/>
      <c r="B30" s="12"/>
      <c r="C30" s="12"/>
      <c r="D30" s="12"/>
      <c r="E30" s="12"/>
      <c r="F30" s="12"/>
    </row>
    <row r="31" spans="1:6">
      <c r="A31" s="12"/>
      <c r="B31" s="12"/>
      <c r="C31" s="12"/>
      <c r="D31" s="12"/>
      <c r="E31" s="12"/>
      <c r="F31" s="12"/>
    </row>
    <row r="32" spans="1:6">
      <c r="A32" s="12"/>
      <c r="B32" s="12"/>
      <c r="C32" s="12"/>
      <c r="D32" s="12"/>
      <c r="E32" s="12"/>
      <c r="F32" s="12"/>
    </row>
    <row r="33" spans="1:6">
      <c r="A33" s="12"/>
      <c r="B33" s="12"/>
      <c r="C33" s="12"/>
      <c r="D33" s="12"/>
      <c r="E33" s="12"/>
      <c r="F33" s="12"/>
    </row>
    <row r="34" spans="1:6">
      <c r="A34" s="12"/>
      <c r="B34" s="12"/>
      <c r="C34" s="12"/>
      <c r="D34" s="12"/>
      <c r="E34" s="12"/>
      <c r="F34" s="12"/>
    </row>
    <row r="35" spans="1:6">
      <c r="A35" s="12"/>
      <c r="B35" s="12"/>
      <c r="C35" s="12"/>
      <c r="D35" s="12"/>
      <c r="E35" s="12"/>
      <c r="F35" s="12"/>
    </row>
    <row r="36" spans="1:6">
      <c r="A36" s="12"/>
      <c r="B36" s="12"/>
      <c r="C36" s="12"/>
      <c r="D36" s="12"/>
      <c r="E36" s="12"/>
      <c r="F36" s="12"/>
    </row>
    <row r="37" spans="1:6">
      <c r="A37" s="12"/>
      <c r="B37" s="12"/>
      <c r="C37" s="12"/>
      <c r="D37" s="12"/>
      <c r="E37" s="12"/>
      <c r="F37" s="12"/>
    </row>
    <row r="38" spans="1:6">
      <c r="A38" s="12"/>
      <c r="B38" s="12"/>
      <c r="C38" s="12"/>
      <c r="D38" s="12"/>
      <c r="E38" s="12"/>
      <c r="F38" s="12"/>
    </row>
    <row r="39" spans="1:6">
      <c r="A39" s="12"/>
      <c r="B39" s="12"/>
      <c r="C39" s="12"/>
      <c r="D39" s="12"/>
      <c r="E39" s="12"/>
      <c r="F39" s="12"/>
    </row>
    <row r="40" spans="1:6">
      <c r="A40" s="12"/>
      <c r="B40" s="12"/>
      <c r="C40" s="12"/>
      <c r="D40" s="12"/>
      <c r="E40" s="12"/>
      <c r="F40" s="12"/>
    </row>
    <row r="41" spans="1:6">
      <c r="A41" s="12"/>
      <c r="B41" s="12"/>
      <c r="C41" s="12"/>
      <c r="D41" s="12"/>
      <c r="E41" s="12"/>
      <c r="F41" s="12"/>
    </row>
    <row r="42" spans="1:6">
      <c r="A42" s="12"/>
      <c r="B42" s="12"/>
      <c r="C42" s="12"/>
      <c r="D42" s="12"/>
      <c r="E42" s="12"/>
      <c r="F42" s="12"/>
    </row>
    <row r="43" spans="1:6">
      <c r="A43" s="12"/>
      <c r="B43" s="12"/>
      <c r="C43" s="12"/>
      <c r="D43" s="12"/>
      <c r="E43" s="12"/>
      <c r="F43" s="12"/>
    </row>
    <row r="44" spans="1:6">
      <c r="A44" s="12"/>
      <c r="B44" s="12"/>
      <c r="C44" s="12"/>
      <c r="D44" s="12"/>
      <c r="E44" s="12"/>
      <c r="F44" s="12"/>
    </row>
    <row r="45" spans="1:6">
      <c r="A45" s="12"/>
      <c r="B45" s="12"/>
      <c r="C45" s="12"/>
      <c r="D45" s="12"/>
      <c r="E45" s="12"/>
      <c r="F45" s="12"/>
    </row>
    <row r="46" spans="1:6">
      <c r="A46" s="12"/>
      <c r="B46" s="12"/>
      <c r="C46" s="12"/>
      <c r="D46" s="12"/>
      <c r="E46" s="12"/>
      <c r="F46" s="12"/>
    </row>
    <row r="47" spans="1:6">
      <c r="A47" s="12"/>
      <c r="B47" s="12"/>
      <c r="C47" s="12"/>
      <c r="D47" s="12"/>
      <c r="E47" s="12"/>
      <c r="F47" s="12"/>
    </row>
    <row r="48" spans="1:6">
      <c r="A48" s="12"/>
      <c r="B48" s="12"/>
      <c r="C48" s="12"/>
      <c r="D48" s="12"/>
      <c r="E48" s="12"/>
      <c r="F48" s="12"/>
    </row>
    <row r="49" spans="1:6">
      <c r="A49" s="12"/>
      <c r="B49" s="12"/>
      <c r="C49" s="12"/>
      <c r="D49" s="12"/>
      <c r="E49" s="12"/>
      <c r="F49" s="12"/>
    </row>
    <row r="50" spans="1:6">
      <c r="A50" s="12"/>
      <c r="B50" s="12"/>
      <c r="C50" s="12"/>
      <c r="D50" s="12"/>
      <c r="E50" s="12"/>
      <c r="F50" s="12"/>
    </row>
    <row r="51" spans="1:6">
      <c r="A51" s="12"/>
      <c r="B51" s="12"/>
      <c r="C51" s="12"/>
      <c r="D51" s="12"/>
      <c r="E51" s="12"/>
      <c r="F51" s="12"/>
    </row>
    <row r="52" spans="1:6">
      <c r="A52" s="12"/>
      <c r="B52" s="12"/>
      <c r="C52" s="12"/>
      <c r="D52" s="12"/>
      <c r="E52" s="12"/>
      <c r="F52" s="12"/>
    </row>
    <row r="53" spans="1:6" ht="15" thickBot="1"/>
    <row r="54" spans="1:6" ht="24">
      <c r="A54" s="163" t="s">
        <v>253</v>
      </c>
      <c r="B54" s="164" t="s">
        <v>254</v>
      </c>
      <c r="C54" s="165">
        <f>SUM(C4:C52)</f>
        <v>0</v>
      </c>
    </row>
    <row r="55" spans="1:6" ht="31.15">
      <c r="A55" s="161"/>
      <c r="B55" s="162" t="s">
        <v>255</v>
      </c>
      <c r="C55" s="166">
        <f>SUMIF(E4:E52,"Ecole",C4:C52)</f>
        <v>0</v>
      </c>
    </row>
    <row r="56" spans="1:6" ht="24.95" customHeight="1">
      <c r="A56" s="160"/>
      <c r="B56" s="167" t="s">
        <v>256</v>
      </c>
      <c r="C56" s="168">
        <f>SUM(D4:D52)</f>
        <v>0</v>
      </c>
    </row>
  </sheetData>
  <sheetProtection algorithmName="SHA-512" hashValue="gnqyGywiUCfSzWDdlxctWPNK2lfvkX+zKoRenwduFJhudn9iROWuCNpN1hmX1WEhyz2k5N8Q40/+WDRfFGbyZQ==" saltValue="KW8geujl7MTLc/d/gmChNA==" spinCount="100000" sheet="1" scenarios="1" formatCells="0" formatColumns="0" formatRows="0" sort="0" autoFilter="0"/>
  <autoFilter ref="A3:F7" xr:uid="{00000000-0009-0000-0000-000005000000}">
    <sortState xmlns:xlrd2="http://schemas.microsoft.com/office/spreadsheetml/2017/richdata2" ref="A4:F7">
      <sortCondition ref="A3:A7"/>
    </sortState>
  </autoFilter>
  <mergeCells count="1">
    <mergeCell ref="A1:E1"/>
  </mergeCells>
  <dataValidations count="2">
    <dataValidation type="list" allowBlank="1" showInputMessage="1" showErrorMessage="1" sqref="B4:B52" xr:uid="{00000000-0002-0000-0500-000000000000}">
      <formula1>"Animation sans ou hors les murs, Atelier, BiblioWeekend, Concert, Conférence, Conte, Cours, Exposition, Groupe de lecture, Jeux, Journées portes ouvertes, Lecture, Né pour Lire, Prix littéraires, Projections, Spectacle, Visite guidée , Autre "</formula1>
    </dataValidation>
    <dataValidation type="list" allowBlank="1" showInputMessage="1" showErrorMessage="1" sqref="E4:E52" xr:uid="{00000000-0002-0000-0500-000001000000}">
      <formula1>"Enfants, Ecole, Etrangères, Jeunes, Adultes, Séniores, Autre"</formula1>
    </dataValidation>
  </dataValidations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8" tint="0.39997558519241921"/>
  </sheetPr>
  <dimension ref="A1:N66"/>
  <sheetViews>
    <sheetView topLeftCell="A52" workbookViewId="0">
      <selection activeCell="H59" sqref="H59"/>
    </sheetView>
  </sheetViews>
  <sheetFormatPr defaultColWidth="11.42578125" defaultRowHeight="14.45"/>
  <cols>
    <col min="1" max="1" width="37.85546875" customWidth="1"/>
    <col min="2" max="2" width="27.85546875" customWidth="1"/>
    <col min="3" max="3" width="19.7109375" customWidth="1"/>
    <col min="4" max="4" width="15.42578125" customWidth="1"/>
    <col min="5" max="8" width="11.42578125" style="1"/>
  </cols>
  <sheetData>
    <row r="1" spans="1:8" hidden="1"/>
    <row r="2" spans="1:8" ht="18" customHeight="1">
      <c r="A2" s="465" t="s">
        <v>257</v>
      </c>
      <c r="B2" s="466"/>
      <c r="C2" s="466"/>
      <c r="D2" s="467"/>
    </row>
    <row r="3" spans="1:8" ht="15.6">
      <c r="A3" s="27"/>
      <c r="B3" s="28"/>
      <c r="C3" s="28"/>
      <c r="D3" s="29"/>
    </row>
    <row r="4" spans="1:8" ht="15.6">
      <c r="A4" s="478" t="s">
        <v>258</v>
      </c>
      <c r="B4" s="478"/>
      <c r="C4" s="478"/>
      <c r="D4" s="478"/>
    </row>
    <row r="5" spans="1:8" ht="15" thickBot="1">
      <c r="A5" s="30"/>
      <c r="B5" s="31"/>
      <c r="C5" s="31"/>
      <c r="D5" s="32"/>
    </row>
    <row r="6" spans="1:8">
      <c r="A6" s="33" t="s">
        <v>259</v>
      </c>
      <c r="B6" s="34" t="s">
        <v>260</v>
      </c>
      <c r="C6" s="34" t="s">
        <v>261</v>
      </c>
      <c r="D6" s="35" t="s">
        <v>262</v>
      </c>
    </row>
    <row r="7" spans="1:8" ht="15" customHeight="1">
      <c r="A7" s="36">
        <v>1</v>
      </c>
      <c r="B7" s="37">
        <f>B21</f>
        <v>0.35000000000000003</v>
      </c>
      <c r="C7" s="38">
        <f>B7*5</f>
        <v>1.7500000000000002</v>
      </c>
      <c r="D7" s="39">
        <f>B7*247</f>
        <v>86.45</v>
      </c>
    </row>
    <row r="8" spans="1:8" ht="12.75" customHeight="1">
      <c r="A8" s="36">
        <v>0.9</v>
      </c>
      <c r="B8" s="40">
        <f t="shared" ref="B8:B16" si="0">A8*B$21</f>
        <v>0.31500000000000006</v>
      </c>
      <c r="C8" s="38">
        <f t="shared" ref="C8:C15" si="1">B8*5</f>
        <v>1.5750000000000002</v>
      </c>
      <c r="D8" s="39">
        <f t="shared" ref="D8:D16" si="2">B8*247</f>
        <v>77.805000000000021</v>
      </c>
    </row>
    <row r="9" spans="1:8">
      <c r="A9" s="36">
        <v>0.8</v>
      </c>
      <c r="B9" s="40">
        <f t="shared" si="0"/>
        <v>0.28000000000000003</v>
      </c>
      <c r="C9" s="38">
        <f t="shared" si="1"/>
        <v>1.4000000000000001</v>
      </c>
      <c r="D9" s="39">
        <f t="shared" si="2"/>
        <v>69.160000000000011</v>
      </c>
    </row>
    <row r="10" spans="1:8">
      <c r="A10" s="41">
        <v>0.7</v>
      </c>
      <c r="B10" s="40">
        <f t="shared" si="0"/>
        <v>0.245</v>
      </c>
      <c r="C10" s="38">
        <f t="shared" si="1"/>
        <v>1.2250000000000001</v>
      </c>
      <c r="D10" s="39">
        <f t="shared" si="2"/>
        <v>60.515000000000001</v>
      </c>
    </row>
    <row r="11" spans="1:8">
      <c r="A11" s="41">
        <v>0.6</v>
      </c>
      <c r="B11" s="40">
        <f t="shared" si="0"/>
        <v>0.21000000000000002</v>
      </c>
      <c r="C11" s="38">
        <f>B11*5</f>
        <v>1.05</v>
      </c>
      <c r="D11" s="39">
        <f t="shared" si="2"/>
        <v>51.870000000000005</v>
      </c>
    </row>
    <row r="12" spans="1:8">
      <c r="A12" s="41">
        <v>0.5</v>
      </c>
      <c r="B12" s="40">
        <f t="shared" si="0"/>
        <v>0.17500000000000002</v>
      </c>
      <c r="C12" s="38">
        <f>B12*5</f>
        <v>0.87500000000000011</v>
      </c>
      <c r="D12" s="39">
        <f t="shared" si="2"/>
        <v>43.225000000000001</v>
      </c>
    </row>
    <row r="13" spans="1:8" s="43" customFormat="1">
      <c r="A13" s="41">
        <v>0.4</v>
      </c>
      <c r="B13" s="40">
        <f t="shared" si="0"/>
        <v>0.14000000000000001</v>
      </c>
      <c r="C13" s="38">
        <f t="shared" si="1"/>
        <v>0.70000000000000007</v>
      </c>
      <c r="D13" s="39">
        <f t="shared" si="2"/>
        <v>34.580000000000005</v>
      </c>
      <c r="E13" s="42"/>
      <c r="F13" s="42"/>
      <c r="G13" s="42"/>
      <c r="H13" s="42"/>
    </row>
    <row r="14" spans="1:8" s="43" customFormat="1">
      <c r="A14" s="41">
        <v>0.3</v>
      </c>
      <c r="B14" s="40">
        <f t="shared" si="0"/>
        <v>0.10500000000000001</v>
      </c>
      <c r="C14" s="38">
        <f t="shared" si="1"/>
        <v>0.52500000000000002</v>
      </c>
      <c r="D14" s="39">
        <f t="shared" si="2"/>
        <v>25.935000000000002</v>
      </c>
      <c r="E14" s="42"/>
      <c r="F14" s="42"/>
      <c r="G14" s="42"/>
      <c r="H14" s="42"/>
    </row>
    <row r="15" spans="1:8" s="43" customFormat="1">
      <c r="A15" s="41">
        <v>0.2</v>
      </c>
      <c r="B15" s="40">
        <f t="shared" si="0"/>
        <v>7.0000000000000007E-2</v>
      </c>
      <c r="C15" s="38">
        <f t="shared" si="1"/>
        <v>0.35000000000000003</v>
      </c>
      <c r="D15" s="39">
        <f t="shared" si="2"/>
        <v>17.290000000000003</v>
      </c>
      <c r="E15" s="42"/>
      <c r="F15" s="42"/>
      <c r="G15" s="42"/>
      <c r="H15" s="42"/>
    </row>
    <row r="16" spans="1:8" s="43" customFormat="1">
      <c r="A16" s="41">
        <v>0.1</v>
      </c>
      <c r="B16" s="40">
        <f t="shared" si="0"/>
        <v>3.5000000000000003E-2</v>
      </c>
      <c r="C16" s="38">
        <f>B16*5</f>
        <v>0.17500000000000002</v>
      </c>
      <c r="D16" s="39">
        <f t="shared" si="2"/>
        <v>8.6450000000000014</v>
      </c>
      <c r="E16" s="42"/>
      <c r="F16" s="42"/>
      <c r="G16" s="42"/>
      <c r="H16" s="42"/>
    </row>
    <row r="17" spans="1:11" s="43" customFormat="1">
      <c r="A17" s="44"/>
      <c r="B17" s="45"/>
      <c r="C17" s="45"/>
      <c r="D17" s="46"/>
      <c r="E17" s="42"/>
      <c r="F17" s="42"/>
      <c r="G17" s="42"/>
      <c r="H17" s="42"/>
    </row>
    <row r="18" spans="1:11" s="43" customFormat="1" ht="25.5" customHeight="1">
      <c r="A18" s="479" t="s">
        <v>263</v>
      </c>
      <c r="B18" s="479"/>
      <c r="C18" s="479"/>
      <c r="D18" s="479"/>
      <c r="E18" s="42"/>
      <c r="F18" s="42"/>
      <c r="G18" s="42"/>
      <c r="H18" s="42"/>
    </row>
    <row r="19" spans="1:11" s="43" customFormat="1" ht="7.5" customHeight="1">
      <c r="A19" s="44"/>
      <c r="B19" s="45"/>
      <c r="C19" s="45"/>
      <c r="D19" s="46"/>
      <c r="E19" s="42"/>
      <c r="F19" s="42"/>
      <c r="G19" s="42"/>
      <c r="H19" s="42"/>
    </row>
    <row r="20" spans="1:11" s="43" customFormat="1" ht="21" thickBot="1">
      <c r="A20" s="47"/>
      <c r="B20" s="48" t="s">
        <v>264</v>
      </c>
      <c r="C20" s="48" t="s">
        <v>265</v>
      </c>
      <c r="D20" s="29"/>
      <c r="E20" s="49"/>
      <c r="F20" s="42"/>
      <c r="G20" s="42"/>
      <c r="H20" s="42"/>
    </row>
    <row r="21" spans="1:11" s="43" customFormat="1" ht="15" thickBot="1">
      <c r="A21" s="50" t="s">
        <v>266</v>
      </c>
      <c r="B21" s="51">
        <v>0.35000000000000003</v>
      </c>
      <c r="C21" s="52">
        <f>MINUTE(B21)/60+HOUR(B21)</f>
        <v>8.4</v>
      </c>
      <c r="D21" s="29"/>
      <c r="E21" s="42"/>
      <c r="F21" s="42"/>
      <c r="G21" s="42"/>
      <c r="H21" s="42"/>
    </row>
    <row r="22" spans="1:11" s="43" customFormat="1">
      <c r="A22" s="53" t="s">
        <v>267</v>
      </c>
      <c r="B22" s="54"/>
      <c r="C22"/>
      <c r="D22" s="29"/>
      <c r="E22" s="42"/>
      <c r="F22" s="42"/>
      <c r="G22" s="42"/>
      <c r="H22" s="42"/>
    </row>
    <row r="23" spans="1:11" s="43" customFormat="1">
      <c r="A23" s="53"/>
      <c r="B23" s="54"/>
      <c r="C23"/>
      <c r="D23" s="29"/>
      <c r="E23" s="42"/>
      <c r="F23" s="42"/>
      <c r="G23" s="42"/>
      <c r="H23" s="42"/>
    </row>
    <row r="24" spans="1:11" s="43" customFormat="1" ht="27" customHeight="1">
      <c r="A24" s="479" t="s">
        <v>268</v>
      </c>
      <c r="B24" s="479"/>
      <c r="C24" s="479"/>
      <c r="D24" s="479"/>
      <c r="E24" s="42"/>
      <c r="F24" s="42"/>
      <c r="G24" s="42"/>
      <c r="H24" s="42"/>
    </row>
    <row r="25" spans="1:11" s="43" customFormat="1">
      <c r="A25" s="44"/>
      <c r="B25" s="45"/>
      <c r="C25" s="45"/>
      <c r="D25" s="46"/>
      <c r="E25" s="42"/>
      <c r="F25" s="42"/>
      <c r="G25" s="42"/>
      <c r="H25" s="42"/>
    </row>
    <row r="26" spans="1:11" s="43" customFormat="1">
      <c r="A26" s="44" t="s">
        <v>269</v>
      </c>
      <c r="B26" s="55" t="s">
        <v>270</v>
      </c>
      <c r="C26" s="45" t="s">
        <v>259</v>
      </c>
      <c r="D26" s="56"/>
      <c r="E26" s="42"/>
      <c r="F26" s="42"/>
      <c r="G26" s="42"/>
      <c r="H26" s="42"/>
    </row>
    <row r="27" spans="1:11" s="43" customFormat="1">
      <c r="A27" s="57" t="s">
        <v>271</v>
      </c>
      <c r="B27" s="58">
        <v>0</v>
      </c>
      <c r="C27" s="59">
        <f>B27/D7</f>
        <v>0</v>
      </c>
      <c r="D27" s="56"/>
      <c r="E27" s="42"/>
      <c r="F27" s="42"/>
      <c r="G27" s="42"/>
      <c r="H27" s="42"/>
    </row>
    <row r="28" spans="1:11" s="43" customFormat="1">
      <c r="A28" s="44"/>
      <c r="B28" s="45"/>
      <c r="C28" s="60"/>
      <c r="D28" s="56"/>
      <c r="E28" s="42"/>
      <c r="F28" s="42"/>
      <c r="G28" s="42"/>
      <c r="H28" s="42"/>
      <c r="K28" s="43" t="s">
        <v>159</v>
      </c>
    </row>
    <row r="29" spans="1:11" s="43" customFormat="1">
      <c r="A29" s="57" t="s">
        <v>272</v>
      </c>
      <c r="B29" s="58">
        <v>0</v>
      </c>
      <c r="C29" s="59">
        <f>B29/C7</f>
        <v>0</v>
      </c>
      <c r="D29" s="56"/>
      <c r="E29" s="42"/>
      <c r="F29" s="42"/>
      <c r="G29" s="42"/>
      <c r="H29" s="42"/>
    </row>
    <row r="30" spans="1:11" s="43" customFormat="1">
      <c r="A30" s="44"/>
      <c r="B30" s="45"/>
      <c r="C30" s="60"/>
      <c r="D30" s="56"/>
      <c r="E30" s="42"/>
      <c r="F30" s="42"/>
      <c r="G30" s="42"/>
      <c r="H30" s="42"/>
    </row>
    <row r="31" spans="1:11" s="43" customFormat="1">
      <c r="A31" s="57" t="s">
        <v>273</v>
      </c>
      <c r="B31" s="58">
        <v>0</v>
      </c>
      <c r="C31" s="59">
        <f>B31/B7</f>
        <v>0</v>
      </c>
      <c r="D31" s="56"/>
      <c r="E31" s="42"/>
      <c r="F31" s="42"/>
      <c r="G31" s="42"/>
      <c r="H31" s="42"/>
    </row>
    <row r="32" spans="1:11">
      <c r="A32" s="61"/>
      <c r="D32" s="29"/>
    </row>
    <row r="33" spans="1:14" ht="15.6">
      <c r="A33" s="478" t="s">
        <v>274</v>
      </c>
      <c r="B33" s="478"/>
      <c r="C33" s="478"/>
      <c r="D33" s="478"/>
    </row>
    <row r="34" spans="1:14">
      <c r="A34" s="61"/>
      <c r="D34" s="29"/>
    </row>
    <row r="35" spans="1:14" ht="26.25" customHeight="1">
      <c r="A35" s="475" t="s">
        <v>275</v>
      </c>
      <c r="B35" s="476"/>
      <c r="C35" s="476"/>
      <c r="D35" s="477"/>
    </row>
    <row r="36" spans="1:14">
      <c r="A36" s="61"/>
      <c r="D36" s="29"/>
    </row>
    <row r="37" spans="1:14">
      <c r="A37" s="62" t="s">
        <v>276</v>
      </c>
      <c r="D37" s="29"/>
    </row>
    <row r="38" spans="1:14">
      <c r="A38" s="63"/>
      <c r="B38" s="64"/>
      <c r="C38" s="64"/>
      <c r="D38" s="65"/>
    </row>
    <row r="39" spans="1:14" ht="15.6">
      <c r="A39" s="483" t="s">
        <v>277</v>
      </c>
      <c r="B39" s="483"/>
      <c r="C39" s="483"/>
      <c r="D39" s="483"/>
    </row>
    <row r="40" spans="1:14">
      <c r="A40" s="61"/>
      <c r="D40" s="29"/>
    </row>
    <row r="41" spans="1:14" ht="32.25" customHeight="1">
      <c r="A41" s="484" t="s">
        <v>278</v>
      </c>
      <c r="B41" s="485"/>
      <c r="C41" s="485"/>
      <c r="D41" s="486"/>
      <c r="E41" s="66"/>
      <c r="F41" s="66"/>
      <c r="G41" s="66"/>
      <c r="H41" s="66"/>
      <c r="I41" s="67"/>
      <c r="J41" s="67"/>
      <c r="K41" s="67"/>
      <c r="L41" s="67"/>
      <c r="M41" s="67"/>
      <c r="N41" s="67"/>
    </row>
    <row r="42" spans="1:14">
      <c r="A42" s="68"/>
      <c r="B42" s="69"/>
      <c r="C42" s="69"/>
      <c r="D42" s="29"/>
    </row>
    <row r="43" spans="1:14">
      <c r="A43" s="68" t="s">
        <v>279</v>
      </c>
      <c r="B43" s="69"/>
      <c r="C43" s="69"/>
      <c r="D43" s="56"/>
    </row>
    <row r="44" spans="1:14">
      <c r="A44" s="68"/>
      <c r="B44" s="69"/>
      <c r="C44" s="69"/>
      <c r="D44" s="29"/>
    </row>
    <row r="45" spans="1:14" s="17" customFormat="1" ht="26.25" customHeight="1">
      <c r="A45" s="487" t="s">
        <v>280</v>
      </c>
      <c r="B45" s="488"/>
      <c r="C45" s="488"/>
      <c r="D45" s="489"/>
      <c r="E45" s="18"/>
      <c r="F45" s="18"/>
      <c r="G45" s="18"/>
      <c r="H45" s="18"/>
    </row>
    <row r="46" spans="1:14">
      <c r="A46" s="61"/>
      <c r="D46" s="29"/>
    </row>
    <row r="47" spans="1:14">
      <c r="A47" s="62" t="s">
        <v>281</v>
      </c>
      <c r="D47" s="29"/>
    </row>
    <row r="48" spans="1:14">
      <c r="A48" s="70"/>
      <c r="B48" s="71"/>
      <c r="C48" s="64"/>
      <c r="D48" s="65"/>
    </row>
    <row r="49" spans="1:5" ht="15.6">
      <c r="A49" s="483" t="s">
        <v>282</v>
      </c>
      <c r="B49" s="483"/>
      <c r="C49" s="483"/>
      <c r="D49" s="483"/>
      <c r="E49" s="1" t="s">
        <v>283</v>
      </c>
    </row>
    <row r="50" spans="1:5">
      <c r="A50" s="61"/>
      <c r="D50" s="29"/>
    </row>
    <row r="51" spans="1:5">
      <c r="A51" s="480" t="s">
        <v>284</v>
      </c>
      <c r="B51" s="481"/>
      <c r="C51" s="72"/>
      <c r="D51" s="29"/>
    </row>
    <row r="52" spans="1:5">
      <c r="A52" s="73"/>
      <c r="B52" s="74"/>
      <c r="C52" s="72"/>
      <c r="D52" s="29"/>
    </row>
    <row r="53" spans="1:5">
      <c r="A53" s="490" t="s">
        <v>285</v>
      </c>
      <c r="B53" s="491"/>
      <c r="C53" s="491"/>
      <c r="D53" s="492"/>
    </row>
    <row r="54" spans="1:5">
      <c r="A54" s="75"/>
      <c r="B54" s="76"/>
      <c r="C54" s="76"/>
      <c r="D54" s="77"/>
    </row>
    <row r="55" spans="1:5" ht="25.5" customHeight="1">
      <c r="A55" s="484" t="s">
        <v>286</v>
      </c>
      <c r="B55" s="491"/>
      <c r="C55" s="491"/>
      <c r="D55" s="492"/>
    </row>
    <row r="56" spans="1:5">
      <c r="A56" s="75"/>
      <c r="B56" s="76"/>
      <c r="C56" s="76"/>
      <c r="D56" s="77"/>
    </row>
    <row r="57" spans="1:5" ht="27.75" customHeight="1">
      <c r="A57" s="484" t="s">
        <v>287</v>
      </c>
      <c r="B57" s="491"/>
      <c r="C57" s="491"/>
      <c r="D57" s="492"/>
    </row>
    <row r="58" spans="1:5">
      <c r="A58" s="75"/>
      <c r="B58" s="76"/>
      <c r="C58" s="76"/>
      <c r="D58" s="77"/>
    </row>
    <row r="59" spans="1:5" ht="15.6">
      <c r="A59" s="483" t="s">
        <v>288</v>
      </c>
      <c r="B59" s="483"/>
      <c r="C59" s="483"/>
      <c r="D59" s="483"/>
    </row>
    <row r="60" spans="1:5">
      <c r="A60" s="61"/>
      <c r="D60" s="29"/>
    </row>
    <row r="61" spans="1:5" ht="12" customHeight="1">
      <c r="A61" s="490" t="s">
        <v>289</v>
      </c>
      <c r="B61" s="491"/>
      <c r="C61" s="491"/>
      <c r="D61" s="492"/>
    </row>
    <row r="62" spans="1:5" ht="12.75" customHeight="1">
      <c r="A62" s="78"/>
      <c r="B62" s="72"/>
      <c r="C62" s="72"/>
      <c r="D62" s="29"/>
    </row>
    <row r="63" spans="1:5" ht="12.75" customHeight="1">
      <c r="A63" s="480" t="s">
        <v>290</v>
      </c>
      <c r="B63" s="481"/>
      <c r="C63" s="481"/>
      <c r="D63" s="482"/>
    </row>
    <row r="64" spans="1:5" ht="12.75" customHeight="1">
      <c r="A64" s="79"/>
      <c r="B64" s="24"/>
      <c r="C64" s="72"/>
      <c r="D64" s="29"/>
    </row>
    <row r="65" spans="1:4" ht="12.75" customHeight="1">
      <c r="A65" s="480" t="s">
        <v>291</v>
      </c>
      <c r="B65" s="481"/>
      <c r="C65" s="481"/>
      <c r="D65" s="482"/>
    </row>
    <row r="66" spans="1:4">
      <c r="A66" s="63"/>
      <c r="B66" s="64"/>
      <c r="C66" s="64"/>
      <c r="D66" s="65"/>
    </row>
  </sheetData>
  <sheetProtection algorithmName="SHA-512" hashValue="5b+kIpWPUDpXDIaLvQP/+qJeam7tIKTa1usAidQc9D5eozEH5FDhIqIV1Wbb1lBYlcUiHM/uOz82bl4O6efgeQ==" saltValue="Y2/CuE9SWiS6ajJPsfFu0Q==" spinCount="100000" sheet="1" objects="1" scenarios="1"/>
  <mergeCells count="18">
    <mergeCell ref="A65:D65"/>
    <mergeCell ref="A39:D39"/>
    <mergeCell ref="A41:D41"/>
    <mergeCell ref="A45:D45"/>
    <mergeCell ref="A49:D49"/>
    <mergeCell ref="A51:B51"/>
    <mergeCell ref="A53:D53"/>
    <mergeCell ref="A55:D55"/>
    <mergeCell ref="A57:D57"/>
    <mergeCell ref="A59:D59"/>
    <mergeCell ref="A61:D61"/>
    <mergeCell ref="A63:D63"/>
    <mergeCell ref="A35:D35"/>
    <mergeCell ref="A2:D2"/>
    <mergeCell ref="A4:D4"/>
    <mergeCell ref="A18:D18"/>
    <mergeCell ref="A24:D24"/>
    <mergeCell ref="A33:D33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4DCB26A856F4F04E8DB43856AD9AB7E8" ma:contentTypeVersion="15" ma:contentTypeDescription="Ein neues Dokument erstellen." ma:contentTypeScope="" ma:versionID="5feda0b1c1332f1d2ac9fd19a64b2697">
  <xsd:schema xmlns:xsd="http://www.w3.org/2001/XMLSchema" xmlns:xs="http://www.w3.org/2001/XMLSchema" xmlns:p="http://schemas.microsoft.com/office/2006/metadata/properties" xmlns:ns1="8e8d2100-5212-4fdd-bb67-ee93435d2012" xmlns:ns2="http://schemas.microsoft.com/sharepoint/v3" xmlns:ns3="06da3dd3-d7a3-4825-a2aa-072b57ab532b" targetNamespace="http://schemas.microsoft.com/office/2006/metadata/properties" ma:root="true" ma:fieldsID="c6837a63e4311bd3a10bd9c455581739" ns1:_="" ns2:_="" ns3:_="">
    <xsd:import namespace="8e8d2100-5212-4fdd-bb67-ee93435d2012"/>
    <xsd:import namespace="http://schemas.microsoft.com/sharepoint/v3"/>
    <xsd:import namespace="06da3dd3-d7a3-4825-a2aa-072b57ab532b"/>
    <xsd:element name="properties">
      <xsd:complexType>
        <xsd:sequence>
          <xsd:element name="documentManagement">
            <xsd:complexType>
              <xsd:all>
                <xsd:element ref="ns1:Langue" minOccurs="0"/>
                <xsd:element ref="ns1:Validation" minOccurs="0"/>
                <xsd:element ref="ns1:Traduction"/>
                <xsd:element ref="ns2:RoutingRuleDescription"/>
                <xsd:element ref="ns1:Remarques" minOccurs="0"/>
                <xsd:element ref="ns3:SharedWithUsers" minOccurs="0"/>
                <xsd:element ref="ns3:SharingHintHash" minOccurs="0"/>
                <xsd:element ref="ns3:SharedWithDetails" minOccurs="0"/>
                <xsd:element ref="ns3:LastSharedByUser" minOccurs="0"/>
                <xsd:element ref="ns3:LastSharedByTime" minOccurs="0"/>
                <xsd:element ref="ns1:MediaServiceMetadata" minOccurs="0"/>
                <xsd:element ref="ns1:MediaServiceFastMetadata" minOccurs="0"/>
                <xsd:element ref="ns1:MediaServiceObjectDetectorVersions" minOccurs="0"/>
                <xsd:element ref="ns1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e8d2100-5212-4fdd-bb67-ee93435d2012" elementFormDefault="qualified">
    <xsd:import namespace="http://schemas.microsoft.com/office/2006/documentManagement/types"/>
    <xsd:import namespace="http://schemas.microsoft.com/office/infopath/2007/PartnerControls"/>
    <xsd:element name="Langue" ma:index="0" nillable="true" ma:displayName="Langue" ma:default="Français" ma:description="Français&#10;Allemand" ma:format="RadioButtons" ma:internalName="Langue">
      <xsd:simpleType>
        <xsd:restriction base="dms:Choice">
          <xsd:enumeration value="Français"/>
          <xsd:enumeration value="Allemand"/>
        </xsd:restriction>
      </xsd:simpleType>
    </xsd:element>
    <xsd:element name="Validation" ma:index="3" nillable="true" ma:displayName="Validation" ma:default="Validé" ma:format="RadioButtons" ma:internalName="Validation">
      <xsd:simpleType>
        <xsd:restriction base="dms:Choice">
          <xsd:enumeration value="Validé"/>
          <xsd:enumeration value="En traduction"/>
          <xsd:enumeration value="En modification"/>
          <xsd:enumeration value="A supprimer"/>
        </xsd:restriction>
      </xsd:simpleType>
    </xsd:element>
    <xsd:element name="Traduction" ma:index="4" ma:displayName="Traduction" ma:internalName="Traduction">
      <xsd:simpleType>
        <xsd:restriction base="dms:Note">
          <xsd:maxLength value="255"/>
        </xsd:restriction>
      </xsd:simpleType>
    </xsd:element>
    <xsd:element name="Remarques" ma:index="6" nillable="true" ma:displayName="Définition" ma:internalName="Remarques">
      <xsd:simpleType>
        <xsd:restriction base="dms:Note">
          <xsd:maxLength value="255"/>
        </xsd:restriction>
      </xsd:simpleType>
    </xsd:element>
    <xsd:element name="MediaServiceMetadata" ma:index="1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RoutingRuleDescription" ma:index="5" ma:displayName="Beschreibung" ma:description="" ma:internalName="RoutingRuleDescription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da3dd3-d7a3-4825-a2aa-072b57ab532b" elementFormDefault="qualified">
    <xsd:import namespace="http://schemas.microsoft.com/office/2006/documentManagement/types"/>
    <xsd:import namespace="http://schemas.microsoft.com/office/infopath/2007/PartnerControls"/>
    <xsd:element name="SharedWithUsers" ma:index="9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ingHintHash" ma:index="10" nillable="true" ma:displayName="Freigabehinweishash" ma:internalName="SharingHintHash" ma:readOnly="true">
      <xsd:simpleType>
        <xsd:restriction base="dms:Text"/>
      </xsd:simpleType>
    </xsd:element>
    <xsd:element name="SharedWithDetails" ma:index="11" nillable="true" ma:displayName="Freigegeben für -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6" nillable="true" ma:displayName="Zuletzt freigegeben nach Benutzer" ma:description="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17" nillable="true" ma:displayName="Zuletzt freigegeben nach Zeitpunkt" ma:description="" ma:internalName="LastSharedByTime" ma:readOnly="true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2" ma:displayName="Inhaltstyp"/>
        <xsd:element ref="dc:title" minOccurs="0" maxOccurs="1" ma:index="2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Remarques xmlns="8e8d2100-5212-4fdd-bb67-ee93435d2012" xsi:nil="true"/>
    <Langue xmlns="8e8d2100-5212-4fdd-bb67-ee93435d2012">Français</Langue>
    <Traduction xmlns="8e8d2100-5212-4fdd-bb67-ee93435d2012"/>
    <Validation xmlns="8e8d2100-5212-4fdd-bb67-ee93435d2012">Validé</Validation>
    <RoutingRuleDescription xmlns="http://schemas.microsoft.com/sharepoint/v3">1</RoutingRuleDescription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4A53571-3417-4610-B4EF-9841DB7B891C}"/>
</file>

<file path=customXml/itemProps2.xml><?xml version="1.0" encoding="utf-8"?>
<ds:datastoreItem xmlns:ds="http://schemas.openxmlformats.org/officeDocument/2006/customXml" ds:itemID="{3DF483E4-265B-4970-A4DE-B40DB6700F71}"/>
</file>

<file path=customXml/itemProps3.xml><?xml version="1.0" encoding="utf-8"?>
<ds:datastoreItem xmlns:ds="http://schemas.openxmlformats.org/officeDocument/2006/customXml" ds:itemID="{F1C3573B-6CB3-43BA-BABA-F0C7CD95A2B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Etat du Valais - Staat Wallis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Valerie BRESSOUD-GUERIN</dc:creator>
  <cp:keywords/>
  <dc:description/>
  <cp:lastModifiedBy>Collaborateur-trice BVW</cp:lastModifiedBy>
  <cp:revision/>
  <dcterms:created xsi:type="dcterms:W3CDTF">2021-07-12T08:24:07Z</dcterms:created>
  <dcterms:modified xsi:type="dcterms:W3CDTF">2024-11-22T15:04:02Z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0x0101004DCB26A856F4F04E8DB43856AD9AB7E8</vt:lpwstr>
  </property>
</Properties>
</file>